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T ZLN\ST ZLN (-63320200-) Oprava trati v ús.Val.Mez.-Rožnov p.R\ZD pro uchazeče\"/>
    </mc:Choice>
  </mc:AlternateContent>
  <bookViews>
    <workbookView xWindow="0" yWindow="0" windowWidth="21570" windowHeight="9405"/>
  </bookViews>
  <sheets>
    <sheet name="Rekapitulace stavby" sheetId="1" r:id="rId1"/>
    <sheet name="SO01 - Valašské Meziříčí ..." sheetId="2" r:id="rId2"/>
    <sheet name="VON - Vedlejší a ostatní ..." sheetId="3" r:id="rId3"/>
    <sheet name="Seznam figur" sheetId="4" r:id="rId4"/>
  </sheets>
  <definedNames>
    <definedName name="_xlnm._FilterDatabase" localSheetId="1" hidden="1">'SO01 - Valašské Meziříčí ...'!$C$118:$K$230</definedName>
    <definedName name="_xlnm._FilterDatabase" localSheetId="2" hidden="1">'VON - Vedlejší a ostatní ...'!$C$116:$K$137</definedName>
    <definedName name="_xlnm.Print_Titles" localSheetId="0">'Rekapitulace stavby'!$92:$92</definedName>
    <definedName name="_xlnm.Print_Titles" localSheetId="3">'Seznam figur'!$9:$9</definedName>
    <definedName name="_xlnm.Print_Titles" localSheetId="1">'SO01 - Valašské Meziříčí ...'!$118:$118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3">'Seznam figur'!$C$4:$G$44</definedName>
    <definedName name="_xlnm.Print_Area" localSheetId="1">'SO01 - Valašské Meziříčí ...'!$C$4:$J$39,'SO01 - Valašské Meziříčí ...'!$C$50:$J$76,'SO01 - Valašské Meziříčí ...'!$C$82:$J$100,'SO01 - Valašské Meziříčí ...'!$C$106:$K$230</definedName>
    <definedName name="_xlnm.Print_Area" localSheetId="2">'VON - Vedlejší a ostatní ...'!$C$4:$J$39,'VON - Vedlejší a ostatní ...'!$C$50:$J$76,'VON - Vedlejší a ostatní ...'!$C$82:$J$98,'VON - Vedlejší a ostatní ...'!$C$104:$K$137</definedName>
  </definedNames>
  <calcPr calcId="162913"/>
</workbook>
</file>

<file path=xl/calcChain.xml><?xml version="1.0" encoding="utf-8"?>
<calcChain xmlns="http://schemas.openxmlformats.org/spreadsheetml/2006/main">
  <c r="D7" i="4" l="1"/>
  <c r="J37" i="3"/>
  <c r="J36" i="3"/>
  <c r="AY96" i="1"/>
  <c r="J35" i="3"/>
  <c r="AX96" i="1" s="1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R129" i="3"/>
  <c r="P129" i="3"/>
  <c r="BI125" i="3"/>
  <c r="BH125" i="3"/>
  <c r="BG125" i="3"/>
  <c r="BF125" i="3"/>
  <c r="T125" i="3"/>
  <c r="R125" i="3"/>
  <c r="P125" i="3"/>
  <c r="BI119" i="3"/>
  <c r="BH119" i="3"/>
  <c r="BG119" i="3"/>
  <c r="BF119" i="3"/>
  <c r="T119" i="3"/>
  <c r="R119" i="3"/>
  <c r="P119" i="3"/>
  <c r="J114" i="3"/>
  <c r="F113" i="3"/>
  <c r="F111" i="3"/>
  <c r="E109" i="3"/>
  <c r="J92" i="3"/>
  <c r="F91" i="3"/>
  <c r="F89" i="3"/>
  <c r="E87" i="3"/>
  <c r="J21" i="3"/>
  <c r="E21" i="3"/>
  <c r="J113" i="3" s="1"/>
  <c r="J20" i="3"/>
  <c r="J18" i="3"/>
  <c r="E18" i="3"/>
  <c r="F114" i="3" s="1"/>
  <c r="J17" i="3"/>
  <c r="J12" i="3"/>
  <c r="J111" i="3" s="1"/>
  <c r="E7" i="3"/>
  <c r="E107" i="3" s="1"/>
  <c r="J37" i="2"/>
  <c r="J36" i="2"/>
  <c r="AY95" i="1" s="1"/>
  <c r="J35" i="2"/>
  <c r="AX95" i="1" s="1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J116" i="2"/>
  <c r="F115" i="2"/>
  <c r="F113" i="2"/>
  <c r="E111" i="2"/>
  <c r="J92" i="2"/>
  <c r="F91" i="2"/>
  <c r="F89" i="2"/>
  <c r="E87" i="2"/>
  <c r="J21" i="2"/>
  <c r="E21" i="2"/>
  <c r="J115" i="2" s="1"/>
  <c r="J20" i="2"/>
  <c r="J18" i="2"/>
  <c r="E18" i="2"/>
  <c r="F92" i="2" s="1"/>
  <c r="J17" i="2"/>
  <c r="J12" i="2"/>
  <c r="J89" i="2" s="1"/>
  <c r="E7" i="2"/>
  <c r="E109" i="2" s="1"/>
  <c r="L90" i="1"/>
  <c r="AM90" i="1"/>
  <c r="AM89" i="1"/>
  <c r="L89" i="1"/>
  <c r="AM87" i="1"/>
  <c r="L87" i="1"/>
  <c r="L85" i="1"/>
  <c r="L84" i="1"/>
  <c r="BK134" i="3"/>
  <c r="J134" i="3"/>
  <c r="BK129" i="3"/>
  <c r="J129" i="3"/>
  <c r="BK125" i="3"/>
  <c r="J125" i="3"/>
  <c r="BK119" i="3"/>
  <c r="J119" i="3"/>
  <c r="J221" i="2"/>
  <c r="J218" i="2"/>
  <c r="BK201" i="2"/>
  <c r="J197" i="2"/>
  <c r="J195" i="2"/>
  <c r="J171" i="2"/>
  <c r="BK167" i="2"/>
  <c r="BK163" i="2"/>
  <c r="J140" i="2"/>
  <c r="BK122" i="2"/>
  <c r="BK228" i="2"/>
  <c r="J225" i="2"/>
  <c r="BK221" i="2"/>
  <c r="J216" i="2"/>
  <c r="BK214" i="2"/>
  <c r="BK210" i="2"/>
  <c r="BK207" i="2"/>
  <c r="BK204" i="2"/>
  <c r="BK199" i="2"/>
  <c r="BK195" i="2"/>
  <c r="J193" i="2"/>
  <c r="J189" i="2"/>
  <c r="BK185" i="2"/>
  <c r="J181" i="2"/>
  <c r="BK179" i="2"/>
  <c r="BK177" i="2"/>
  <c r="BK174" i="2"/>
  <c r="BK171" i="2"/>
  <c r="J167" i="2"/>
  <c r="BK156" i="2"/>
  <c r="BK154" i="2"/>
  <c r="J151" i="2"/>
  <c r="J149" i="2"/>
  <c r="BK144" i="2"/>
  <c r="J136" i="2"/>
  <c r="J132" i="2"/>
  <c r="J129" i="2"/>
  <c r="BK124" i="2"/>
  <c r="J228" i="2"/>
  <c r="BK225" i="2"/>
  <c r="BK218" i="2"/>
  <c r="BK216" i="2"/>
  <c r="J214" i="2"/>
  <c r="J210" i="2"/>
  <c r="J207" i="2"/>
  <c r="J204" i="2"/>
  <c r="J201" i="2"/>
  <c r="J199" i="2"/>
  <c r="BK197" i="2"/>
  <c r="BK193" i="2"/>
  <c r="BK189" i="2"/>
  <c r="J185" i="2"/>
  <c r="BK181" i="2"/>
  <c r="J179" i="2"/>
  <c r="J177" i="2"/>
  <c r="J174" i="2"/>
  <c r="J163" i="2"/>
  <c r="J156" i="2"/>
  <c r="J154" i="2"/>
  <c r="BK151" i="2"/>
  <c r="BK149" i="2"/>
  <c r="J144" i="2"/>
  <c r="BK140" i="2"/>
  <c r="BK136" i="2"/>
  <c r="BK132" i="2"/>
  <c r="BK129" i="2"/>
  <c r="J124" i="2"/>
  <c r="J122" i="2"/>
  <c r="AS94" i="1"/>
  <c r="BK121" i="2" l="1"/>
  <c r="BK120" i="2" s="1"/>
  <c r="J120" i="2" s="1"/>
  <c r="J97" i="2" s="1"/>
  <c r="P121" i="2"/>
  <c r="P120" i="2" s="1"/>
  <c r="R121" i="2"/>
  <c r="R120" i="2" s="1"/>
  <c r="T121" i="2"/>
  <c r="T120" i="2" s="1"/>
  <c r="BK213" i="2"/>
  <c r="J213" i="2" s="1"/>
  <c r="J99" i="2" s="1"/>
  <c r="P213" i="2"/>
  <c r="R213" i="2"/>
  <c r="T213" i="2"/>
  <c r="BK118" i="3"/>
  <c r="J118" i="3" s="1"/>
  <c r="J97" i="3" s="1"/>
  <c r="P118" i="3"/>
  <c r="P117" i="3"/>
  <c r="AU96" i="1" s="1"/>
  <c r="R118" i="3"/>
  <c r="R117" i="3" s="1"/>
  <c r="T118" i="3"/>
  <c r="T117" i="3" s="1"/>
  <c r="E85" i="2"/>
  <c r="BE140" i="2"/>
  <c r="BE144" i="2"/>
  <c r="BE154" i="2"/>
  <c r="BE156" i="2"/>
  <c r="BE171" i="2"/>
  <c r="BE174" i="2"/>
  <c r="BE177" i="2"/>
  <c r="BE179" i="2"/>
  <c r="BE207" i="2"/>
  <c r="BE210" i="2"/>
  <c r="BE214" i="2"/>
  <c r="BE218" i="2"/>
  <c r="BE221" i="2"/>
  <c r="BE225" i="2"/>
  <c r="J91" i="2"/>
  <c r="J113" i="2"/>
  <c r="F116" i="2"/>
  <c r="BE122" i="2"/>
  <c r="BE167" i="2"/>
  <c r="BE181" i="2"/>
  <c r="BE189" i="2"/>
  <c r="BE193" i="2"/>
  <c r="BE197" i="2"/>
  <c r="BE199" i="2"/>
  <c r="BE201" i="2"/>
  <c r="BE204" i="2"/>
  <c r="BE228" i="2"/>
  <c r="BE119" i="3"/>
  <c r="BE124" i="2"/>
  <c r="BE129" i="2"/>
  <c r="BE132" i="2"/>
  <c r="BE136" i="2"/>
  <c r="BE149" i="2"/>
  <c r="BE151" i="2"/>
  <c r="BE163" i="2"/>
  <c r="BE185" i="2"/>
  <c r="BE195" i="2"/>
  <c r="BE216" i="2"/>
  <c r="E85" i="3"/>
  <c r="J89" i="3"/>
  <c r="J91" i="3"/>
  <c r="F92" i="3"/>
  <c r="BE125" i="3"/>
  <c r="BE129" i="3"/>
  <c r="BE134" i="3"/>
  <c r="F34" i="2"/>
  <c r="BA95" i="1" s="1"/>
  <c r="F36" i="2"/>
  <c r="BC95" i="1" s="1"/>
  <c r="F34" i="3"/>
  <c r="BA96" i="1" s="1"/>
  <c r="F36" i="3"/>
  <c r="BC96" i="1" s="1"/>
  <c r="F37" i="2"/>
  <c r="BD95" i="1" s="1"/>
  <c r="F35" i="3"/>
  <c r="BB96" i="1" s="1"/>
  <c r="J34" i="2"/>
  <c r="AW95" i="1" s="1"/>
  <c r="F35" i="2"/>
  <c r="BB95" i="1" s="1"/>
  <c r="J34" i="3"/>
  <c r="AW96" i="1" s="1"/>
  <c r="F37" i="3"/>
  <c r="BD96" i="1" s="1"/>
  <c r="R119" i="2" l="1"/>
  <c r="T119" i="2"/>
  <c r="P119" i="2"/>
  <c r="AU95" i="1"/>
  <c r="AU94" i="1" s="1"/>
  <c r="J121" i="2"/>
  <c r="J98" i="2" s="1"/>
  <c r="BK119" i="2"/>
  <c r="J119" i="2" s="1"/>
  <c r="J96" i="2" s="1"/>
  <c r="BK117" i="3"/>
  <c r="J117" i="3"/>
  <c r="J96" i="3" s="1"/>
  <c r="BB94" i="1"/>
  <c r="AX94" i="1" s="1"/>
  <c r="BC94" i="1"/>
  <c r="AY94" i="1" s="1"/>
  <c r="J33" i="2"/>
  <c r="AV95" i="1" s="1"/>
  <c r="AT95" i="1" s="1"/>
  <c r="BA94" i="1"/>
  <c r="W30" i="1" s="1"/>
  <c r="BD94" i="1"/>
  <c r="W33" i="1"/>
  <c r="F33" i="3"/>
  <c r="AZ96" i="1" s="1"/>
  <c r="F33" i="2"/>
  <c r="AZ95" i="1" s="1"/>
  <c r="J33" i="3"/>
  <c r="AV96" i="1" s="1"/>
  <c r="AT96" i="1" s="1"/>
  <c r="AZ94" i="1" l="1"/>
  <c r="AV94" i="1" s="1"/>
  <c r="AK29" i="1" s="1"/>
  <c r="J30" i="2"/>
  <c r="AG95" i="1" s="1"/>
  <c r="AN95" i="1" s="1"/>
  <c r="J30" i="3"/>
  <c r="AG96" i="1"/>
  <c r="AN96" i="1" s="1"/>
  <c r="AW94" i="1"/>
  <c r="AK30" i="1"/>
  <c r="W31" i="1"/>
  <c r="W32" i="1"/>
  <c r="J39" i="2" l="1"/>
  <c r="J39" i="3"/>
  <c r="W29" i="1"/>
  <c r="AT94" i="1"/>
  <c r="AN94" i="1" s="1"/>
  <c r="AG94" i="1"/>
  <c r="AK26" i="1" l="1"/>
  <c r="AK35" i="1" s="1"/>
</calcChain>
</file>

<file path=xl/sharedStrings.xml><?xml version="1.0" encoding="utf-8"?>
<sst xmlns="http://schemas.openxmlformats.org/spreadsheetml/2006/main" count="1639" uniqueCount="373">
  <si>
    <t>Export Komplet</t>
  </si>
  <si>
    <t/>
  </si>
  <si>
    <t>2.0</t>
  </si>
  <si>
    <t>ZAMOK</t>
  </si>
  <si>
    <t>False</t>
  </si>
  <si>
    <t>{c6263ea2-6014-407f-9767-23f1e8a8b105}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</si>
  <si>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</si>
  <si>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</si>
  <si>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</si>
  <si>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</si>
  <si>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</si>
  <si>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</si>
  <si>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</si>
  <si>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</si>
  <si>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2020_14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</si>
  <si>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</si>
  <si>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</si>
  <si>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Valašské Meziříčí – Rožnov pod radhoštěm</t>
  </si>
  <si>
    <t>KSO:</t>
  </si>
  <si>
    <t>CC-CZ:</t>
  </si>
  <si>
    <t>Místo:</t>
  </si>
  <si>
    <t>Valašské Meziříčí – Rožnov pod Radhoštěm</t>
  </si>
  <si>
    <t>Datum:</t>
  </si>
  <si>
    <t>Zadavatel:</t>
  </si>
  <si>
    <t>IČ:</t>
  </si>
  <si>
    <t>70994234</t>
  </si>
  <si>
    <t>Správa železnic, s.o.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</si>
  <si>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</si>
  <si>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</si>
  <si>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</si>
  <si>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</si>
  <si>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</si>
  <si>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</si>
  <si>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</si>
  <si>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</si>
  <si>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Jiří Vendel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</si>
  <si>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</si>
  <si>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</si>
  <si>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</si>
  <si>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</si>
  <si>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</si>
  <si>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</si>
  <si>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</si>
  <si>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</si>
  <si>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</si>
  <si>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</si>
  <si>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</si>
  <si>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</si>
  <si>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</si>
  <si>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</si>
  <si>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</si>
  <si>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</si>
  <si>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</si>
  <si>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</si>
  <si>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</si>
  <si>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</si>
  <si>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</si>
  <si>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</si>
  <si>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</si>
  <si>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</si>
  <si>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</si>
  <si>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</si>
  <si>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</si>
  <si>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</si>
  <si>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</si>
  <si>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</si>
  <si>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</si>
  <si>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</si>
  <si>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</si>
  <si>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</si>
  <si>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</si>
  <si>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</si>
  <si>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</si>
  <si>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</si>
  <si>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</si>
  <si>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</si>
  <si>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</si>
  <si>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</si>
  <si>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</si>
  <si>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</si>
  <si>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</si>
  <si>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</si>
  <si>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</si>
  <si>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</t>
  </si>
  <si>
    <t>1</t>
  </si>
  <si>
    <t>{e47e46f6-f7c5-4523-824e-a4e63392b790}</t>
  </si>
  <si>
    <t>2</t>
  </si>
  <si>
    <t>VON</t>
  </si>
  <si>
    <t>Vedlejší a ostatní náklady</t>
  </si>
  <si>
    <t>{54ed7388-cb83-48a2-82a2-4bea32d7ad8f}</t>
  </si>
  <si>
    <t>doplnění_kameniva</t>
  </si>
  <si>
    <t>690</t>
  </si>
  <si>
    <t>kolejnice_užité</t>
  </si>
  <si>
    <t>834</t>
  </si>
  <si>
    <t>KRYCÍ LIST SOUPISU PRACÍ</t>
  </si>
  <si>
    <t>čištění</t>
  </si>
  <si>
    <t>113,05</t>
  </si>
  <si>
    <t>kolejnice_nové</t>
  </si>
  <si>
    <t>50</t>
  </si>
  <si>
    <t>výměna_kolejnic</t>
  </si>
  <si>
    <t>2084</t>
  </si>
  <si>
    <t>_dilatace_bez_demont</t>
  </si>
  <si>
    <t>470</t>
  </si>
  <si>
    <t>Objekt:</t>
  </si>
  <si>
    <t>SO01 - Valašské Meziříčí – Rožnov pod Radhoštěm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</si>
  <si>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</si>
  <si>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</si>
  <si>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</si>
  <si>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</si>
  <si>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</si>
  <si>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</si>
  <si>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</si>
  <si>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</si>
  <si>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</si>
  <si>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</si>
  <si>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</si>
  <si>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</si>
  <si>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</si>
  <si>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</si>
  <si>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</si>
  <si>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</si>
  <si>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</si>
  <si>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</si>
  <si>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</si>
  <si>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</si>
  <si>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</si>
  <si>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</si>
  <si>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</si>
  <si>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</si>
  <si>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</si>
  <si>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</si>
  <si>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</si>
  <si>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</si>
  <si>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5902005010</t>
  </si>
  <si>
    <t>Operativní odstranění závad na železničním spodku nebo svršku</t>
  </si>
  <si>
    <t>hod</t>
  </si>
  <si>
    <t>4</t>
  </si>
  <si>
    <t>526056979</t>
  </si>
  <si>
    <t>PP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</si>
  <si>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</si>
  <si>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5905035110</t>
  </si>
  <si>
    <t>Výměna KL malou těžící mechanizací včetně lavičky pod ložnou plochou pražce lože otevřené</t>
  </si>
  <si>
    <t>m3</t>
  </si>
  <si>
    <t>-1864735344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</si>
  <si>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</si>
  <si>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VV</t>
  </si>
  <si>
    <t>0,475*3,4*0,5*70 "70 kastlů v celém profilu koleje</t>
  </si>
  <si>
    <t>0,400*2,6*0,5*24 "24 kastlů v celém profilu přejezdu P7414</t>
  </si>
  <si>
    <t>výměna_KL</t>
  </si>
  <si>
    <t>Součet</t>
  </si>
  <si>
    <t>3</t>
  </si>
  <si>
    <t>5905105030</t>
  </si>
  <si>
    <t>Doplnění KL kamenivem souvisle strojně v koleji</t>
  </si>
  <si>
    <t>684988708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</si>
  <si>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</si>
  <si>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23*30 "20 vozů GPK + 2 vozy čištění</t>
  </si>
  <si>
    <t>5907020485</t>
  </si>
  <si>
    <t>Souvislá výměna kolejnic současně s výměnou pryžové podložky tv. S49 rozdělení "c"</t>
  </si>
  <si>
    <t>m</t>
  </si>
  <si>
    <t>848571413</t>
  </si>
  <si>
    <t>Souvislá výměna kolejnic současně s výměnou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</si>
  <si>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</t>
  </si>
  <si>
    <t>Poznámka k položce:_x000D_
Metr kolejnice=m</t>
  </si>
  <si>
    <t>(2120-1900+6730-6302+9190-8796)*2 "oba pásy</t>
  </si>
  <si>
    <t>5907045120</t>
  </si>
  <si>
    <t>Příplatek za obtížnost při výměně kolejnic na rozponových podkladnicích tv. S49</t>
  </si>
  <si>
    <t>-1197610260</t>
  </si>
  <si>
    <t>Příplatek za obtížnost při výměně kolejnic na rozponových podkladnicích tv. S49. Poznámka: 1. V cenách jsou započteny náklady za obtížné podmínky výměny kolejnic.</t>
  </si>
  <si>
    <t>6</t>
  </si>
  <si>
    <t>5907050120</t>
  </si>
  <si>
    <t>Dělení kolejnic kyslíkem tv. S49</t>
  </si>
  <si>
    <t>kus</t>
  </si>
  <si>
    <t>1029027098</t>
  </si>
  <si>
    <t>Dělení kolejnic kyslíkem tv. S49. Poznámka: 1. V cenách jsou započteny náklady na manipulaci, podložení, označení a provedení řezu kolejnice.</t>
  </si>
  <si>
    <t>Poznámka k položce:_x000D_
Řez=kus</t>
  </si>
  <si>
    <t>90 "výměna_kolejnic/25</t>
  </si>
  <si>
    <t>7</t>
  </si>
  <si>
    <t>5908052010</t>
  </si>
  <si>
    <t>Výměna podložky pryžové pod patu kolejnice</t>
  </si>
  <si>
    <t>216726945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</si>
  <si>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</si>
  <si>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4*50*1,52*2 "50 m pro BK</t>
  </si>
  <si>
    <t>44*2+12*2 "v blízkosti přejezdů</t>
  </si>
  <si>
    <t>8</t>
  </si>
  <si>
    <t>5908055010</t>
  </si>
  <si>
    <t>Příplatek za výměnu deformovaného šroubu</t>
  </si>
  <si>
    <t>-1432965145</t>
  </si>
  <si>
    <t>Příplatek za výměnu deformovaného šroubu. Poznámka: 1. V cenách jsou započteny náklady na ošetření závitů antikorozním přípravkem, demontáž, výměnu a montáž nové součásti.</t>
  </si>
  <si>
    <t>9</t>
  </si>
  <si>
    <t>5908063010</t>
  </si>
  <si>
    <t>Oprava rozchodu koleje otočením podkladnice</t>
  </si>
  <si>
    <t>úl.pl.</t>
  </si>
  <si>
    <t>1753047583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</si>
  <si>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</si>
  <si>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20 "v přejezdu P7414</t>
  </si>
  <si>
    <t>10</t>
  </si>
  <si>
    <t>5909010030</t>
  </si>
  <si>
    <t>Ojedinělé ruční podbití pražců příčných betonových</t>
  </si>
  <si>
    <t>88110084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</si>
  <si>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</si>
  <si>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11</t>
  </si>
  <si>
    <t>5909032020</t>
  </si>
  <si>
    <t>Přesná úprava GPK koleje směrové a výškové uspořádání pražce betonové</t>
  </si>
  <si>
    <t>km</t>
  </si>
  <si>
    <t>151449852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</si>
  <si>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</si>
  <si>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Kilometr koleje=km</t>
  </si>
  <si>
    <t>1,260-0,980+2,820-2,570+5,030-4,860+7,220-6,000+7,601-7,250+11,950-9,210+12,770-12,010-(4*5+2*10+15+20)/1000 "úprava do APK bez přejezdů a mostů</t>
  </si>
  <si>
    <t>2,130-1,890+6,740-6,300+9,195-8,780 "úprava po výměně kolejnic</t>
  </si>
  <si>
    <t>3,818-3,680 "přejezd P7414</t>
  </si>
  <si>
    <t>12</t>
  </si>
  <si>
    <t>5910010030</t>
  </si>
  <si>
    <t>Odtavovací stykové svařování kolejnic užitých ve stabilní svařovně vstupní délky do 10 m tv. S49</t>
  </si>
  <si>
    <t>1331376526</t>
  </si>
  <si>
    <t>Odtavovací stykové svařování kolejnic užitých ve stabilní svařovně vstupní délky do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</si>
  <si>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kolejnice_užité/2</t>
  </si>
  <si>
    <t>13</t>
  </si>
  <si>
    <t>5910010130</t>
  </si>
  <si>
    <t>Odtavovací stykové svařování kolejnic užitých ve stabilní svařovně vstupní délky přes 10 m tv. S49</t>
  </si>
  <si>
    <t>960844311</t>
  </si>
  <si>
    <t>Odtavovací stykové svařování kolejnic užitých ve stabilní svařovně vstupní délky přes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</si>
  <si>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14</t>
  </si>
  <si>
    <t>5910015020</t>
  </si>
  <si>
    <t>Odtavovací stykové svařování mobilní svářečkou kolejnic nových délky do 150 m tv. S49</t>
  </si>
  <si>
    <t>svar</t>
  </si>
  <si>
    <t>1196225281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</si>
  <si>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</si>
  <si>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5910015230</t>
  </si>
  <si>
    <t>Odtavovací stykové svařování mobilní svářečkou kolejnic užitých délky do 150 m tv. S49</t>
  </si>
  <si>
    <t>-751599601</t>
  </si>
  <si>
    <t>Odtavovací stykové svařování mobilní svářečkou kolejnic užitých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</si>
  <si>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34 "kolejnice_užité/25</t>
  </si>
  <si>
    <t>16</t>
  </si>
  <si>
    <t>5910020130</t>
  </si>
  <si>
    <t>Svařování kolejnic termitem plný předehřev standardní spára svar jednotlivý tv. S49</t>
  </si>
  <si>
    <t>-2141023130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</si>
  <si>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</si>
  <si>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17</t>
  </si>
  <si>
    <t>5910035030</t>
  </si>
  <si>
    <t>Dosažení dovolené upínací teploty v BK prodloužením kolejnicového pásu v koleji tv. S49</t>
  </si>
  <si>
    <t>1340406670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</si>
  <si>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</si>
  <si>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18</t>
  </si>
  <si>
    <t>5910040310</t>
  </si>
  <si>
    <t>Umožnění volné dilatace kolejnice demontáž upevňovadel s osazením kluzných podložek rozdělení pražců "c"</t>
  </si>
  <si>
    <t>162995565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</si>
  <si>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</si>
  <si>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8*50+8*2+27*2 "povolené úseky BK za výměnou kolejnic</t>
  </si>
  <si>
    <t>19</t>
  </si>
  <si>
    <t>5910040410</t>
  </si>
  <si>
    <t>Umožnění volné dilatace kolejnice montáž upevňovadel s odstraněním kluzných podložek rozdělení pražců "c"</t>
  </si>
  <si>
    <t>1281695382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</si>
  <si>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</si>
  <si>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20</t>
  </si>
  <si>
    <t>5910040210</t>
  </si>
  <si>
    <t>Umožnění volné dilatace kolejnice bez demontáže nebo montáže upevňovadel s osazením a odstraněním kluzných podložek rozdělení pražců "c"</t>
  </si>
  <si>
    <t>378409038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</si>
  <si>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</si>
  <si>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dilatace_s_montazi</t>
  </si>
  <si>
    <t>5913025080</t>
  </si>
  <si>
    <t>Demontáž dílů přejezdu celopryžového v koleji rektifikace</t>
  </si>
  <si>
    <t>1820351810</t>
  </si>
  <si>
    <t>Demontáž dílů přejezdu celopryžového v koleji rektifikace. Poznámka: 1. V cenách jsou započteny náklady na demontáž a naložení dílů na dopravní prostředek.</t>
  </si>
  <si>
    <t>22</t>
  </si>
  <si>
    <t>5913030080</t>
  </si>
  <si>
    <t>Montáž dílů přejezdu celopryžového v koleji rektifikace</t>
  </si>
  <si>
    <t>-1500520821</t>
  </si>
  <si>
    <t>Montáž dílů přejezdu celopryžového v koleji rektifikace. Poznámka: 1. V cenách jsou započteny náklady na montáž dílů. 2. V cenách nejsou obsaženy náklady na dodávku materiálu.</t>
  </si>
  <si>
    <t>23</t>
  </si>
  <si>
    <t>5913035010</t>
  </si>
  <si>
    <t>Demontáž celopryžové přejezdové konstrukce málo zatížené v koleji část vnější a vnitřní bez závěrných zídek</t>
  </si>
  <si>
    <t>991480352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</si>
  <si>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</si>
  <si>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24</t>
  </si>
  <si>
    <t>5913040010</t>
  </si>
  <si>
    <t>Montáž celopryžové přejezdové konstrukce málo zatížené v koleji část vnější a vnitřní bez závěrných zídek</t>
  </si>
  <si>
    <t>2147186849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</si>
  <si>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</si>
  <si>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25</t>
  </si>
  <si>
    <t>M</t>
  </si>
  <si>
    <t>5955101000</t>
  </si>
  <si>
    <t>Kamenivo drcené štěrk frakce 31,5/63 třídy BI</t>
  </si>
  <si>
    <t>t</t>
  </si>
  <si>
    <t>119836606</t>
  </si>
  <si>
    <t>doplnění_kameniva*1,8</t>
  </si>
  <si>
    <t>26</t>
  </si>
  <si>
    <t>5957101050</t>
  </si>
  <si>
    <t>Kolejnice třídy R260 tv. 49 E1 délky 25,000 m – DODÁVKA SPRÁVY ŽELEZNIC</t>
  </si>
  <si>
    <t>-588360552</t>
  </si>
  <si>
    <t>Kolejnice třídy R260 tv. 49 E1 délky 25,000 m</t>
  </si>
  <si>
    <t>27</t>
  </si>
  <si>
    <t>5957201010</t>
  </si>
  <si>
    <t>Kolejnice užité tv. S49 – DODÁVKA SPRÁVY ŽELEZNIC</t>
  </si>
  <si>
    <t>357938078</t>
  </si>
  <si>
    <t>Kolejnice užité tv. S49</t>
  </si>
  <si>
    <t>výměna_kolejnic-kolejnice_nové*25</t>
  </si>
  <si>
    <t>28</t>
  </si>
  <si>
    <t>5958158005</t>
  </si>
  <si>
    <t>Podložka pryžová pod patu kolejnice S49  183/126/6 – DODÁVKA SPRÁVY ŽELEZNIC</t>
  </si>
  <si>
    <t>512</t>
  </si>
  <si>
    <t>-1643840396</t>
  </si>
  <si>
    <t>Podložka pryžová pod patu kolejnice S49  183/126/6</t>
  </si>
  <si>
    <t>2780 "dilatace_s_montazi/0,675+_dilatace_bez_demont/0,675</t>
  </si>
  <si>
    <t>OST</t>
  </si>
  <si>
    <t>Ostatní</t>
  </si>
  <si>
    <t>29</t>
  </si>
  <si>
    <t>7592005076</t>
  </si>
  <si>
    <t>Montáž počítacího bodu počítače náprav ALCATEL SK30</t>
  </si>
  <si>
    <t>1003365984</t>
  </si>
  <si>
    <t>Montáž počítacího bodu počítače náprav ALCATEL SK30 - uložení a připevnění na určené místo, seřízení polohy, přezkoušení</t>
  </si>
  <si>
    <t>30</t>
  </si>
  <si>
    <t>7592007076</t>
  </si>
  <si>
    <t>Demontáž počítacího bodu počítače náprav ALCATEL SK30</t>
  </si>
  <si>
    <t>1334583462</t>
  </si>
  <si>
    <t>31</t>
  </si>
  <si>
    <t>9902100600</t>
  </si>
  <si>
    <t>Doprava obousměrná (např. dodávek z vlastních zásob zhotovitele nebo objednatele nebo výzisku) mechanizací o nosnosti přes 3,5 t sypanin (kameniva, písku, suti, dlažebních kostek, atd.) do 80 km – KAMENIVO</t>
  </si>
  <si>
    <t>-1818991542</t>
  </si>
  <si>
    <t>Doprava obousměrná (např. dodávek z vlastních zásob zhotovitele nebo objednatele nebo výzisku) mechanizací o nosnosti přes 3,5 t sypanin (kameniva, písku, suti, dlažebních kostek,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</si>
  <si>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</si>
  <si>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32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</si>
  <si>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</si>
  <si>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 – SVOZ KOLEJNIC</t>
  </si>
  <si>
    <t>1276912804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</si>
  <si>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</si>
  <si>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(9190-8796)*2*0,049</t>
  </si>
  <si>
    <t>33</t>
  </si>
  <si>
    <t>9903200100</t>
  </si>
  <si>
    <t>Přeprava mechanizace na místo prováděných prací o hmotnosti přes 12 t přes 50 do 100 km</t>
  </si>
  <si>
    <t>1472958886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</si>
  <si>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</si>
  <si>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4"ASP, PUŠL, 2 x bagr</t>
  </si>
  <si>
    <t>34</t>
  </si>
  <si>
    <t>9903200200</t>
  </si>
  <si>
    <t>Přeprava mechanizace na místo prováděných prací o hmotnosti přes 12 t do 200 km</t>
  </si>
  <si>
    <t>1511331028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</si>
  <si>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</si>
  <si>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1 "svařovna</t>
  </si>
  <si>
    <t>VON - Vedlejší a ostatní náklady</t>
  </si>
  <si>
    <t>VRN - Vedlejší rozpočtové náklady</t>
  </si>
  <si>
    <t>VRN</t>
  </si>
  <si>
    <t>Vedlejší rozpočtové náklady</t>
  </si>
  <si>
    <t>022111001</t>
  </si>
  <si>
    <t>Geodetické práce Kontrola PPK při směrové a výškové úpravě koleje zaměřením APK trať jednokolejná</t>
  </si>
  <si>
    <t>1040761332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</si>
  <si>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</si>
  <si>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1,260-0,980+2,820-2,570+5,030-4,860+7,220-6,000+7,601-7,250+11,950-9,210+12,770-12,010 "zaměření v úsecích bez APK</t>
  </si>
  <si>
    <t>2,130-1,890+6,740-6,300+9,195-8,780 "zaměření v místě výměny kolejnic</t>
  </si>
  <si>
    <t>3,818-3,680 "zaměření v okolí přejezdu P7414</t>
  </si>
  <si>
    <t>033111001</t>
  </si>
  <si>
    <t>Provozní vlivy Výluka silničního provozu se zajištěním objížďky – přejezd P7414</t>
  </si>
  <si>
    <t>%</t>
  </si>
  <si>
    <t>937582399</t>
  </si>
  <si>
    <t>Provozní vlivy Výluka silničního provozu se zajištěním objížďky</t>
  </si>
  <si>
    <t>Poznámka k položce:_x000D_
Základna pro výpočet - dotyčné práce</t>
  </si>
  <si>
    <t>0,0004*2500 'Přepočtené koeficientem množství</t>
  </si>
  <si>
    <t>033131001</t>
  </si>
  <si>
    <t>Provozní vlivy Organizační zajištění prací při zřizování a udržování BK kolejí a výhybek</t>
  </si>
  <si>
    <t>-569659743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</si>
  <si>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</si>
  <si>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2120-1900+6730-6302+9190-8796 "výměna kolejnic</t>
  </si>
  <si>
    <t>4*50+8+27 "povolené úseky BK</t>
  </si>
  <si>
    <t>034111001</t>
  </si>
  <si>
    <t>Další náklady na pracovníky Zákonné příplatky ke mzdě za práci o sobotách, nedělích a státem uznaných svátcích</t>
  </si>
  <si>
    <t>Kč/hod</t>
  </si>
  <si>
    <t>1358640509</t>
  </si>
  <si>
    <t>Poznámka k položce:_x000D_
ocení se dle platné legislativy</t>
  </si>
  <si>
    <t>10*2*7 "10 hodin směna, sobota+neděle, 7 pracovníků</t>
  </si>
  <si>
    <t>SEZNAM FIGUR</t>
  </si>
  <si>
    <t>Výměra</t>
  </si>
  <si>
    <t xml:space="preserve"> SO01</t>
  </si>
  <si>
    <t>0,475*3,4*70 "70 kastlů v celém profilu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</si>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</sst>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33" width="2.33203125" style="1" customWidth="1"/>
    <col min="34" max="34" width="2.83203125" style="1" customWidth="1"/>
    <col min="35" max="35" width="27.1640625" style="1" customWidth="1"/>
    <col min="36" max="37" width="2.1640625" style="1" customWidth="1"/>
    <col min="38" max="38" width="7.1640625" style="1" customWidth="1"/>
    <col min="39" max="39" width="2.83203125" style="1" customWidth="1"/>
    <col min="40" max="40" width="11.5" style="1" customWidth="1"/>
    <col min="41" max="41" width="6.5" style="1" customWidth="1"/>
    <col min="42" max="42" width="3.5" style="1" customWidth="1"/>
    <col min="43" max="43" width="13.5" style="1" hidden="1" customWidth="1"/>
    <col min="44" max="44" width="11.6640625" style="1" customWidth="1"/>
    <col min="45" max="47" width="22.1640625" style="1" hidden="1" customWidth="1"/>
    <col min="48" max="49" width="18.5" style="1" hidden="1" customWidth="1"/>
    <col min="50" max="51" width="21.5" style="1" hidden="1" customWidth="1"/>
    <col min="52" max="52" width="18.5" style="1" hidden="1" customWidth="1"/>
    <col min="53" max="53" width="16.5" style="1" hidden="1" customWidth="1"/>
    <col min="54" max="54" width="21.5" style="1" hidden="1" customWidth="1"/>
    <col min="55" max="55" width="18.5" style="1" hidden="1" customWidth="1"/>
    <col min="56" max="56" width="16.5" style="1" hidden="1" customWidth="1"/>
    <col min="57" max="57" width="57" style="1" customWidth="1"/>
    <col min="71" max="91" width="9.16406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7.15" customHeight="1">
      <c r="AR2" s="273"/>
      <c r="AS2" s="273"/>
      <c r="AT2" s="273"/>
      <c r="AU2" s="273"/>
      <c r="AV2" s="273"/>
      <c r="AW2" s="273"/>
      <c r="AX2" s="273"/>
      <c r="AY2" s="273"/>
      <c r="AZ2" s="273"/>
      <c r="BA2" s="273"/>
      <c r="BB2" s="273"/>
      <c r="BC2" s="273"/>
      <c r="BD2" s="273"/>
      <c r="BE2" s="27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.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5" t="s">
        <v>14</v>
      </c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6"/>
      <c r="Y5" s="306"/>
      <c r="Z5" s="306"/>
      <c r="AA5" s="306"/>
      <c r="AB5" s="306"/>
      <c r="AC5" s="306"/>
      <c r="AD5" s="306"/>
      <c r="AE5" s="306"/>
      <c r="AF5" s="306"/>
      <c r="AG5" s="306"/>
      <c r="AH5" s="306"/>
      <c r="AI5" s="306"/>
      <c r="AJ5" s="306"/>
      <c r="AK5" s="306"/>
      <c r="AL5" s="306"/>
      <c r="AM5" s="306"/>
      <c r="AN5" s="306"/>
      <c r="AO5" s="306"/>
      <c r="AP5" s="21"/>
      <c r="AQ5" s="21"/>
      <c r="AR5" s="19"/>
      <c r="BE5" s="302" t="s">
        <v>15</v>
      </c>
      <c r="BS5" s="16" t="s">
        <v>6</v>
      </c>
    </row>
    <row r="6" spans="1:74" s="1" customFormat="1" ht="37.15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07" t="s">
        <v>17</v>
      </c>
      <c r="L6" s="306"/>
      <c r="M6" s="306"/>
      <c r="N6" s="306"/>
      <c r="O6" s="306"/>
      <c r="P6" s="306"/>
      <c r="Q6" s="306"/>
      <c r="R6" s="306"/>
      <c r="S6" s="306"/>
      <c r="T6" s="306"/>
      <c r="U6" s="306"/>
      <c r="V6" s="306"/>
      <c r="W6" s="306"/>
      <c r="X6" s="306"/>
      <c r="Y6" s="306"/>
      <c r="Z6" s="306"/>
      <c r="AA6" s="306"/>
      <c r="AB6" s="306"/>
      <c r="AC6" s="306"/>
      <c r="AD6" s="306"/>
      <c r="AE6" s="306"/>
      <c r="AF6" s="306"/>
      <c r="AG6" s="306"/>
      <c r="AH6" s="306"/>
      <c r="AI6" s="306"/>
      <c r="AJ6" s="306"/>
      <c r="AK6" s="306"/>
      <c r="AL6" s="306"/>
      <c r="AM6" s="306"/>
      <c r="AN6" s="306"/>
      <c r="AO6" s="306"/>
      <c r="AP6" s="21"/>
      <c r="AQ6" s="21"/>
      <c r="AR6" s="19"/>
      <c r="BE6" s="303"/>
      <c r="BS6" s="16" t="s">
        <v>6</v>
      </c>
    </row>
    <row r="7" spans="1:74" s="1" customFormat="1" ht="12.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303"/>
      <c r="BS7" s="16" t="s">
        <v>6</v>
      </c>
    </row>
    <row r="8" spans="1:74" s="1" customFormat="1" ht="12.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/>
      <c r="AO8" s="21"/>
      <c r="AP8" s="21"/>
      <c r="AQ8" s="21"/>
      <c r="AR8" s="19"/>
      <c r="BE8" s="303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3"/>
      <c r="BS9" s="16" t="s">
        <v>6</v>
      </c>
    </row>
    <row r="10" spans="1:74" s="1" customFormat="1" ht="12.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25</v>
      </c>
      <c r="AO10" s="21"/>
      <c r="AP10" s="21"/>
      <c r="AQ10" s="21"/>
      <c r="AR10" s="19"/>
      <c r="BE10" s="303"/>
      <c r="BS10" s="16" t="s">
        <v>6</v>
      </c>
    </row>
    <row r="11" spans="1:74" s="1" customFormat="1" ht="18.600000000000001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28</v>
      </c>
      <c r="AO11" s="21"/>
      <c r="AP11" s="21"/>
      <c r="AQ11" s="21"/>
      <c r="AR11" s="19"/>
      <c r="BE11" s="303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3"/>
      <c r="BS12" s="16" t="s">
        <v>6</v>
      </c>
    </row>
    <row r="13" spans="1:74" s="1" customFormat="1" ht="12.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30</v>
      </c>
      <c r="AO13" s="21"/>
      <c r="AP13" s="21"/>
      <c r="AQ13" s="21"/>
      <c r="AR13" s="19"/>
      <c r="BE13" s="303"/>
      <c r="BS13" s="16" t="s">
        <v>6</v>
      </c>
    </row>
    <row r="14" spans="1:74" ht="12.75">
      <c r="B14" s="20"/>
      <c r="C14" s="21"/>
      <c r="D14" s="21"/>
      <c r="E14" s="308" t="s">
        <v>30</v>
      </c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28" t="s">
        <v>27</v>
      </c>
      <c r="AL14" s="21"/>
      <c r="AM14" s="21"/>
      <c r="AN14" s="30" t="s">
        <v>30</v>
      </c>
      <c r="AO14" s="21"/>
      <c r="AP14" s="21"/>
      <c r="AQ14" s="21"/>
      <c r="AR14" s="19"/>
      <c r="BE14" s="303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3"/>
      <c r="BS15" s="16" t="s">
        <v>4</v>
      </c>
    </row>
    <row r="16" spans="1:74" s="1" customFormat="1" ht="12.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303"/>
      <c r="BS16" s="16" t="s">
        <v>4</v>
      </c>
    </row>
    <row r="17" spans="1:71" s="1" customFormat="1" ht="18.600000000000001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3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3"/>
      <c r="BS18" s="16" t="s">
        <v>6</v>
      </c>
    </row>
    <row r="19" spans="1:71" s="1" customFormat="1" ht="12.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303"/>
      <c r="BS19" s="16" t="s">
        <v>6</v>
      </c>
    </row>
    <row r="20" spans="1:71" s="1" customFormat="1" ht="18.600000000000001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3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3"/>
    </row>
    <row r="22" spans="1:71" s="1" customFormat="1" ht="12.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3"/>
    </row>
    <row r="23" spans="1:71" s="1" customFormat="1" ht="16.350000000000001" customHeight="1">
      <c r="B23" s="20"/>
      <c r="C23" s="21"/>
      <c r="D23" s="21"/>
      <c r="E23" s="310" t="s">
        <v>1</v>
      </c>
      <c r="F23" s="310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O23" s="21"/>
      <c r="AP23" s="21"/>
      <c r="AQ23" s="21"/>
      <c r="AR23" s="19"/>
      <c r="BE23" s="303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3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3"/>
    </row>
    <row r="26" spans="1:71" s="2" customFormat="1" ht="26.1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11">
        <f>ROUND(AG94,2)</f>
        <v>1364507.5</v>
      </c>
      <c r="AL26" s="312"/>
      <c r="AM26" s="312"/>
      <c r="AN26" s="312"/>
      <c r="AO26" s="312"/>
      <c r="AP26" s="35"/>
      <c r="AQ26" s="35"/>
      <c r="AR26" s="38"/>
      <c r="BE26" s="303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3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3" t="s">
        <v>38</v>
      </c>
      <c r="M28" s="313"/>
      <c r="N28" s="313"/>
      <c r="O28" s="313"/>
      <c r="P28" s="313"/>
      <c r="Q28" s="35"/>
      <c r="R28" s="35"/>
      <c r="S28" s="35"/>
      <c r="T28" s="35"/>
      <c r="U28" s="35"/>
      <c r="V28" s="35"/>
      <c r="W28" s="313" t="s">
        <v>39</v>
      </c>
      <c r="X28" s="313"/>
      <c r="Y28" s="313"/>
      <c r="Z28" s="313"/>
      <c r="AA28" s="313"/>
      <c r="AB28" s="313"/>
      <c r="AC28" s="313"/>
      <c r="AD28" s="313"/>
      <c r="AE28" s="313"/>
      <c r="AF28" s="35"/>
      <c r="AG28" s="35"/>
      <c r="AH28" s="35"/>
      <c r="AI28" s="35"/>
      <c r="AJ28" s="35"/>
      <c r="AK28" s="313" t="s">
        <v>40</v>
      </c>
      <c r="AL28" s="313"/>
      <c r="AM28" s="313"/>
      <c r="AN28" s="313"/>
      <c r="AO28" s="313"/>
      <c r="AP28" s="35"/>
      <c r="AQ28" s="35"/>
      <c r="AR28" s="38"/>
      <c r="BE28" s="303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97">
        <v>0.21</v>
      </c>
      <c r="M29" s="296"/>
      <c r="N29" s="296"/>
      <c r="O29" s="296"/>
      <c r="P29" s="296"/>
      <c r="Q29" s="40"/>
      <c r="R29" s="40"/>
      <c r="S29" s="40"/>
      <c r="T29" s="40"/>
      <c r="U29" s="40"/>
      <c r="V29" s="40"/>
      <c r="W29" s="295">
        <f>ROUND(AZ94, 2)</f>
        <v>1364507.5</v>
      </c>
      <c r="X29" s="296"/>
      <c r="Y29" s="296"/>
      <c r="Z29" s="296"/>
      <c r="AA29" s="296"/>
      <c r="AB29" s="296"/>
      <c r="AC29" s="296"/>
      <c r="AD29" s="296"/>
      <c r="AE29" s="296"/>
      <c r="AF29" s="40"/>
      <c r="AG29" s="40"/>
      <c r="AH29" s="40"/>
      <c r="AI29" s="40"/>
      <c r="AJ29" s="40"/>
      <c r="AK29" s="295">
        <f>ROUND(AV94, 2)</f>
        <v>286546.58</v>
      </c>
      <c r="AL29" s="296"/>
      <c r="AM29" s="296"/>
      <c r="AN29" s="296"/>
      <c r="AO29" s="296"/>
      <c r="AP29" s="40"/>
      <c r="AQ29" s="40"/>
      <c r="AR29" s="41"/>
      <c r="BE29" s="304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97">
        <v>0.15</v>
      </c>
      <c r="M30" s="296"/>
      <c r="N30" s="296"/>
      <c r="O30" s="296"/>
      <c r="P30" s="296"/>
      <c r="Q30" s="40"/>
      <c r="R30" s="40"/>
      <c r="S30" s="40"/>
      <c r="T30" s="40"/>
      <c r="U30" s="40"/>
      <c r="V30" s="40"/>
      <c r="W30" s="295">
        <f>ROUND(BA94, 2)</f>
        <v>0</v>
      </c>
      <c r="X30" s="296"/>
      <c r="Y30" s="296"/>
      <c r="Z30" s="296"/>
      <c r="AA30" s="296"/>
      <c r="AB30" s="296"/>
      <c r="AC30" s="296"/>
      <c r="AD30" s="296"/>
      <c r="AE30" s="296"/>
      <c r="AF30" s="40"/>
      <c r="AG30" s="40"/>
      <c r="AH30" s="40"/>
      <c r="AI30" s="40"/>
      <c r="AJ30" s="40"/>
      <c r="AK30" s="295">
        <f>ROUND(AW94, 2)</f>
        <v>0</v>
      </c>
      <c r="AL30" s="296"/>
      <c r="AM30" s="296"/>
      <c r="AN30" s="296"/>
      <c r="AO30" s="296"/>
      <c r="AP30" s="40"/>
      <c r="AQ30" s="40"/>
      <c r="AR30" s="41"/>
      <c r="BE30" s="304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97">
        <v>0.21</v>
      </c>
      <c r="M31" s="296"/>
      <c r="N31" s="296"/>
      <c r="O31" s="296"/>
      <c r="P31" s="296"/>
      <c r="Q31" s="40"/>
      <c r="R31" s="40"/>
      <c r="S31" s="40"/>
      <c r="T31" s="40"/>
      <c r="U31" s="40"/>
      <c r="V31" s="40"/>
      <c r="W31" s="295">
        <f>ROUND(BB94, 2)</f>
        <v>0</v>
      </c>
      <c r="X31" s="296"/>
      <c r="Y31" s="296"/>
      <c r="Z31" s="296"/>
      <c r="AA31" s="296"/>
      <c r="AB31" s="296"/>
      <c r="AC31" s="296"/>
      <c r="AD31" s="296"/>
      <c r="AE31" s="296"/>
      <c r="AF31" s="40"/>
      <c r="AG31" s="40"/>
      <c r="AH31" s="40"/>
      <c r="AI31" s="40"/>
      <c r="AJ31" s="40"/>
      <c r="AK31" s="295">
        <v>0</v>
      </c>
      <c r="AL31" s="296"/>
      <c r="AM31" s="296"/>
      <c r="AN31" s="296"/>
      <c r="AO31" s="296"/>
      <c r="AP31" s="40"/>
      <c r="AQ31" s="40"/>
      <c r="AR31" s="41"/>
      <c r="BE31" s="304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97">
        <v>0.15</v>
      </c>
      <c r="M32" s="296"/>
      <c r="N32" s="296"/>
      <c r="O32" s="296"/>
      <c r="P32" s="296"/>
      <c r="Q32" s="40"/>
      <c r="R32" s="40"/>
      <c r="S32" s="40"/>
      <c r="T32" s="40"/>
      <c r="U32" s="40"/>
      <c r="V32" s="40"/>
      <c r="W32" s="295">
        <f>ROUND(BC94, 2)</f>
        <v>0</v>
      </c>
      <c r="X32" s="296"/>
      <c r="Y32" s="296"/>
      <c r="Z32" s="296"/>
      <c r="AA32" s="296"/>
      <c r="AB32" s="296"/>
      <c r="AC32" s="296"/>
      <c r="AD32" s="296"/>
      <c r="AE32" s="296"/>
      <c r="AF32" s="40"/>
      <c r="AG32" s="40"/>
      <c r="AH32" s="40"/>
      <c r="AI32" s="40"/>
      <c r="AJ32" s="40"/>
      <c r="AK32" s="295">
        <v>0</v>
      </c>
      <c r="AL32" s="296"/>
      <c r="AM32" s="296"/>
      <c r="AN32" s="296"/>
      <c r="AO32" s="296"/>
      <c r="AP32" s="40"/>
      <c r="AQ32" s="40"/>
      <c r="AR32" s="41"/>
      <c r="BE32" s="304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97">
        <v>0</v>
      </c>
      <c r="M33" s="296"/>
      <c r="N33" s="296"/>
      <c r="O33" s="296"/>
      <c r="P33" s="296"/>
      <c r="Q33" s="40"/>
      <c r="R33" s="40"/>
      <c r="S33" s="40"/>
      <c r="T33" s="40"/>
      <c r="U33" s="40"/>
      <c r="V33" s="40"/>
      <c r="W33" s="295">
        <f>ROUND(BD94, 2)</f>
        <v>0</v>
      </c>
      <c r="X33" s="296"/>
      <c r="Y33" s="296"/>
      <c r="Z33" s="296"/>
      <c r="AA33" s="296"/>
      <c r="AB33" s="296"/>
      <c r="AC33" s="296"/>
      <c r="AD33" s="296"/>
      <c r="AE33" s="296"/>
      <c r="AF33" s="40"/>
      <c r="AG33" s="40"/>
      <c r="AH33" s="40"/>
      <c r="AI33" s="40"/>
      <c r="AJ33" s="40"/>
      <c r="AK33" s="295">
        <v>0</v>
      </c>
      <c r="AL33" s="296"/>
      <c r="AM33" s="296"/>
      <c r="AN33" s="296"/>
      <c r="AO33" s="296"/>
      <c r="AP33" s="40"/>
      <c r="AQ33" s="40"/>
      <c r="AR33" s="41"/>
      <c r="BE33" s="304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03"/>
    </row>
    <row r="35" spans="1:57" s="2" customFormat="1" ht="26.1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98" t="s">
        <v>49</v>
      </c>
      <c r="Y35" s="299"/>
      <c r="Z35" s="299"/>
      <c r="AA35" s="299"/>
      <c r="AB35" s="299"/>
      <c r="AC35" s="44"/>
      <c r="AD35" s="44"/>
      <c r="AE35" s="44"/>
      <c r="AF35" s="44"/>
      <c r="AG35" s="44"/>
      <c r="AH35" s="44"/>
      <c r="AI35" s="44"/>
      <c r="AJ35" s="44"/>
      <c r="AK35" s="300">
        <f>SUM(AK26:AK33)</f>
        <v>1651054.08</v>
      </c>
      <c r="AL35" s="299"/>
      <c r="AM35" s="299"/>
      <c r="AN35" s="299"/>
      <c r="AO35" s="301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.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2020_14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7.15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84" t="str">
        <f>K6</f>
        <v>Oprava trati v úseku Valašské Meziříčí – Rožnov pod radhoštěm</v>
      </c>
      <c r="M85" s="285"/>
      <c r="N85" s="285"/>
      <c r="O85" s="285"/>
      <c r="P85" s="285"/>
      <c r="Q85" s="285"/>
      <c r="R85" s="285"/>
      <c r="S85" s="285"/>
      <c r="T85" s="285"/>
      <c r="U85" s="285"/>
      <c r="V85" s="285"/>
      <c r="W85" s="285"/>
      <c r="X85" s="285"/>
      <c r="Y85" s="285"/>
      <c r="Z85" s="285"/>
      <c r="AA85" s="285"/>
      <c r="AB85" s="285"/>
      <c r="AC85" s="285"/>
      <c r="AD85" s="285"/>
      <c r="AE85" s="285"/>
      <c r="AF85" s="285"/>
      <c r="AG85" s="285"/>
      <c r="AH85" s="285"/>
      <c r="AI85" s="285"/>
      <c r="AJ85" s="285"/>
      <c r="AK85" s="285"/>
      <c r="AL85" s="285"/>
      <c r="AM85" s="285"/>
      <c r="AN85" s="285"/>
      <c r="AO85" s="285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.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Valašské Meziříčí – Rožnov pod Radhoštěm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86" t="str">
        <f>IF(AN8= "","",AN8)</f>
        <v/>
      </c>
      <c r="AN87" s="286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4" customHeight="1">
      <c r="A89" s="33"/>
      <c r="B89" s="34"/>
      <c r="C89" s="28" t="s">
        <v>23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s.o.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31</v>
      </c>
      <c r="AJ89" s="35"/>
      <c r="AK89" s="35"/>
      <c r="AL89" s="35"/>
      <c r="AM89" s="287" t="str">
        <f>IF(E17="","",E17)</f>
        <v xml:space="preserve"> </v>
      </c>
      <c r="AN89" s="288"/>
      <c r="AO89" s="288"/>
      <c r="AP89" s="288"/>
      <c r="AQ89" s="35"/>
      <c r="AR89" s="38"/>
      <c r="AS89" s="289" t="s">
        <v>57</v>
      </c>
      <c r="AT89" s="290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4" customHeight="1">
      <c r="A90" s="33"/>
      <c r="B90" s="34"/>
      <c r="C90" s="28" t="s">
        <v>29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34</v>
      </c>
      <c r="AJ90" s="35"/>
      <c r="AK90" s="35"/>
      <c r="AL90" s="35"/>
      <c r="AM90" s="287" t="str">
        <f>IF(E20="","",E20)</f>
        <v>Jiří Vendel</v>
      </c>
      <c r="AN90" s="288"/>
      <c r="AO90" s="288"/>
      <c r="AP90" s="288"/>
      <c r="AQ90" s="35"/>
      <c r="AR90" s="38"/>
      <c r="AS90" s="291"/>
      <c r="AT90" s="292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93"/>
      <c r="AT91" s="294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9" t="s">
        <v>58</v>
      </c>
      <c r="D92" s="280"/>
      <c r="E92" s="280"/>
      <c r="F92" s="280"/>
      <c r="G92" s="280"/>
      <c r="H92" s="72"/>
      <c r="I92" s="281" t="s">
        <v>59</v>
      </c>
      <c r="J92" s="280"/>
      <c r="K92" s="280"/>
      <c r="L92" s="280"/>
      <c r="M92" s="280"/>
      <c r="N92" s="280"/>
      <c r="O92" s="280"/>
      <c r="P92" s="280"/>
      <c r="Q92" s="280"/>
      <c r="R92" s="280"/>
      <c r="S92" s="280"/>
      <c r="T92" s="280"/>
      <c r="U92" s="280"/>
      <c r="V92" s="280"/>
      <c r="W92" s="280"/>
      <c r="X92" s="280"/>
      <c r="Y92" s="280"/>
      <c r="Z92" s="280"/>
      <c r="AA92" s="280"/>
      <c r="AB92" s="280"/>
      <c r="AC92" s="280"/>
      <c r="AD92" s="280"/>
      <c r="AE92" s="280"/>
      <c r="AF92" s="280"/>
      <c r="AG92" s="282" t="s">
        <v>60</v>
      </c>
      <c r="AH92" s="280"/>
      <c r="AI92" s="280"/>
      <c r="AJ92" s="280"/>
      <c r="AK92" s="280"/>
      <c r="AL92" s="280"/>
      <c r="AM92" s="280"/>
      <c r="AN92" s="281" t="s">
        <v>61</v>
      </c>
      <c r="AO92" s="280"/>
      <c r="AP92" s="283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7">
        <f>ROUND(SUM(AG95:AG96),2)</f>
        <v>1364507.5</v>
      </c>
      <c r="AH94" s="277"/>
      <c r="AI94" s="277"/>
      <c r="AJ94" s="277"/>
      <c r="AK94" s="277"/>
      <c r="AL94" s="277"/>
      <c r="AM94" s="277"/>
      <c r="AN94" s="278">
        <f>SUM(AG94,AT94)</f>
        <v>1651054.08</v>
      </c>
      <c r="AO94" s="278"/>
      <c r="AP94" s="278"/>
      <c r="AQ94" s="84" t="s">
        <v>1</v>
      </c>
      <c r="AR94" s="85"/>
      <c r="AS94" s="86">
        <f>ROUND(SUM(AS95:AS96),2)</f>
        <v>0</v>
      </c>
      <c r="AT94" s="87">
        <f>ROUND(SUM(AV94:AW94),2)</f>
        <v>286546.58</v>
      </c>
      <c r="AU94" s="88">
        <f>ROUND(SUM(AU95:AU96),5)</f>
        <v>0</v>
      </c>
      <c r="AV94" s="87">
        <f>ROUND(AZ94*L29,2)</f>
        <v>286546.58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ROUND(SUM(AZ95:AZ96),2)</f>
        <v>1364507.5</v>
      </c>
      <c r="BA94" s="87">
        <f>ROUND(SUM(BA95:BA96),2)</f>
        <v>0</v>
      </c>
      <c r="BB94" s="87">
        <f>ROUND(SUM(BB95:BB96),2)</f>
        <v>0</v>
      </c>
      <c r="BC94" s="87">
        <f>ROUND(SUM(BC95:BC96),2)</f>
        <v>0</v>
      </c>
      <c r="BD94" s="89">
        <f>ROUND(SUM(BD95:BD96),2)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23.85" customHeight="1">
      <c r="A95" s="92" t="s">
        <v>81</v>
      </c>
      <c r="B95" s="93"/>
      <c r="C95" s="94"/>
      <c r="D95" s="276" t="s">
        <v>82</v>
      </c>
      <c r="E95" s="276"/>
      <c r="F95" s="276"/>
      <c r="G95" s="276"/>
      <c r="H95" s="276"/>
      <c r="I95" s="95"/>
      <c r="J95" s="276" t="s">
        <v>21</v>
      </c>
      <c r="K95" s="276"/>
      <c r="L95" s="276"/>
      <c r="M95" s="276"/>
      <c r="N95" s="276"/>
      <c r="O95" s="276"/>
      <c r="P95" s="276"/>
      <c r="Q95" s="276"/>
      <c r="R95" s="276"/>
      <c r="S95" s="276"/>
      <c r="T95" s="276"/>
      <c r="U95" s="276"/>
      <c r="V95" s="276"/>
      <c r="W95" s="276"/>
      <c r="X95" s="276"/>
      <c r="Y95" s="276"/>
      <c r="Z95" s="276"/>
      <c r="AA95" s="276"/>
      <c r="AB95" s="276"/>
      <c r="AC95" s="276"/>
      <c r="AD95" s="276"/>
      <c r="AE95" s="276"/>
      <c r="AF95" s="276"/>
      <c r="AG95" s="274">
        <f>'SO01 - Valašské Meziříčí ...'!J30</f>
        <v>1364507.5</v>
      </c>
      <c r="AH95" s="275"/>
      <c r="AI95" s="275"/>
      <c r="AJ95" s="275"/>
      <c r="AK95" s="275"/>
      <c r="AL95" s="275"/>
      <c r="AM95" s="275"/>
      <c r="AN95" s="274">
        <f>SUM(AG95,AT95)</f>
        <v>1651054.08</v>
      </c>
      <c r="AO95" s="275"/>
      <c r="AP95" s="275"/>
      <c r="AQ95" s="96" t="s">
        <v>83</v>
      </c>
      <c r="AR95" s="97"/>
      <c r="AS95" s="98">
        <v>0</v>
      </c>
      <c r="AT95" s="99">
        <f>ROUND(SUM(AV95:AW95),2)</f>
        <v>286546.58</v>
      </c>
      <c r="AU95" s="100">
        <f>'SO01 - Valašské Meziříčí ...'!P119</f>
        <v>0</v>
      </c>
      <c r="AV95" s="99">
        <f>'SO01 - Valašské Meziříčí ...'!J33</f>
        <v>286546.58</v>
      </c>
      <c r="AW95" s="99">
        <f>'SO01 - Valašské Meziříčí ...'!J34</f>
        <v>0</v>
      </c>
      <c r="AX95" s="99">
        <f>'SO01 - Valašské Meziříčí ...'!J35</f>
        <v>0</v>
      </c>
      <c r="AY95" s="99">
        <f>'SO01 - Valašské Meziříčí ...'!J36</f>
        <v>0</v>
      </c>
      <c r="AZ95" s="99">
        <f>'SO01 - Valašské Meziříčí ...'!F33</f>
        <v>1364507.5</v>
      </c>
      <c r="BA95" s="99">
        <f>'SO01 - Valašské Meziříčí ...'!F34</f>
        <v>0</v>
      </c>
      <c r="BB95" s="99">
        <f>'SO01 - Valašské Meziříčí ...'!F35</f>
        <v>0</v>
      </c>
      <c r="BC95" s="99">
        <f>'SO01 - Valašské Meziříčí ...'!F36</f>
        <v>0</v>
      </c>
      <c r="BD95" s="101">
        <f>'SO01 - Valašské Meziříčí ...'!F37</f>
        <v>0</v>
      </c>
      <c r="BT95" s="102" t="s">
        <v>84</v>
      </c>
      <c r="BV95" s="102" t="s">
        <v>79</v>
      </c>
      <c r="BW95" s="102" t="s">
        <v>85</v>
      </c>
      <c r="BX95" s="102" t="s">
        <v>5</v>
      </c>
      <c r="CL95" s="102" t="s">
        <v>1</v>
      </c>
      <c r="CM95" s="102" t="s">
        <v>86</v>
      </c>
    </row>
    <row r="96" spans="1:91" s="7" customFormat="1" ht="16.350000000000001" customHeight="1">
      <c r="A96" s="92" t="s">
        <v>81</v>
      </c>
      <c r="B96" s="93"/>
      <c r="C96" s="94"/>
      <c r="D96" s="276" t="s">
        <v>87</v>
      </c>
      <c r="E96" s="276"/>
      <c r="F96" s="276"/>
      <c r="G96" s="276"/>
      <c r="H96" s="276"/>
      <c r="I96" s="95"/>
      <c r="J96" s="276" t="s">
        <v>88</v>
      </c>
      <c r="K96" s="276"/>
      <c r="L96" s="276"/>
      <c r="M96" s="276"/>
      <c r="N96" s="276"/>
      <c r="O96" s="276"/>
      <c r="P96" s="276"/>
      <c r="Q96" s="276"/>
      <c r="R96" s="276"/>
      <c r="S96" s="276"/>
      <c r="T96" s="276"/>
      <c r="U96" s="276"/>
      <c r="V96" s="276"/>
      <c r="W96" s="276"/>
      <c r="X96" s="276"/>
      <c r="Y96" s="276"/>
      <c r="Z96" s="276"/>
      <c r="AA96" s="276"/>
      <c r="AB96" s="276"/>
      <c r="AC96" s="276"/>
      <c r="AD96" s="276"/>
      <c r="AE96" s="276"/>
      <c r="AF96" s="276"/>
      <c r="AG96" s="274">
        <f>'VON - Vedlejší a ostatní ...'!J30</f>
        <v>0</v>
      </c>
      <c r="AH96" s="275"/>
      <c r="AI96" s="275"/>
      <c r="AJ96" s="275"/>
      <c r="AK96" s="275"/>
      <c r="AL96" s="275"/>
      <c r="AM96" s="275"/>
      <c r="AN96" s="274">
        <f>SUM(AG96,AT96)</f>
        <v>0</v>
      </c>
      <c r="AO96" s="275"/>
      <c r="AP96" s="275"/>
      <c r="AQ96" s="96" t="s">
        <v>83</v>
      </c>
      <c r="AR96" s="97"/>
      <c r="AS96" s="103">
        <v>0</v>
      </c>
      <c r="AT96" s="104">
        <f>ROUND(SUM(AV96:AW96),2)</f>
        <v>0</v>
      </c>
      <c r="AU96" s="105">
        <f>'VON - Vedlejší a ostatní ...'!P117</f>
        <v>0</v>
      </c>
      <c r="AV96" s="104">
        <f>'VON - Vedlejší a ostatní ...'!J33</f>
        <v>0</v>
      </c>
      <c r="AW96" s="104">
        <f>'VON - Vedlejší a ostatní ...'!J34</f>
        <v>0</v>
      </c>
      <c r="AX96" s="104">
        <f>'VON - Vedlejší a ostatní ...'!J35</f>
        <v>0</v>
      </c>
      <c r="AY96" s="104">
        <f>'VON - Vedlejší a ostatní ...'!J36</f>
        <v>0</v>
      </c>
      <c r="AZ96" s="104">
        <f>'VON - Vedlejší a ostatní ...'!F33</f>
        <v>0</v>
      </c>
      <c r="BA96" s="104">
        <f>'VON - Vedlejší a ostatní ...'!F34</f>
        <v>0</v>
      </c>
      <c r="BB96" s="104">
        <f>'VON - Vedlejší a ostatní ...'!F35</f>
        <v>0</v>
      </c>
      <c r="BC96" s="104">
        <f>'VON - Vedlejší a ostatní ...'!F36</f>
        <v>0</v>
      </c>
      <c r="BD96" s="106">
        <f>'VON - Vedlejší a ostatní ...'!F37</f>
        <v>0</v>
      </c>
      <c r="BT96" s="102" t="s">
        <v>84</v>
      </c>
      <c r="BV96" s="102" t="s">
        <v>79</v>
      </c>
      <c r="BW96" s="102" t="s">
        <v>89</v>
      </c>
      <c r="BX96" s="102" t="s">
        <v>5</v>
      </c>
      <c r="CL96" s="102" t="s">
        <v>1</v>
      </c>
      <c r="CM96" s="102" t="s">
        <v>86</v>
      </c>
    </row>
    <row r="97" spans="1:57" s="2" customFormat="1" ht="30.2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sheetProtection algorithmName="SHA-512" hashValue="QqeLG1Zb29MxgW6sVCxagnn/+k+eYlrmeuw+q57TB/fHofDBtWwmm0d+wNdr1ke4NFYGeUnt8rEO27y8xPQ7CQ==" saltValue="Tjof9hT1d+Z95WehJ1AlvCdfLeUqSzXhn43qjMGnKKzLVLBarGFxUtcKIKSXU34LUmD5Tj+7Z2EHRXrPMwqZoQ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SO01 - Valašské Meziříčí ...'!C2" display="/"/>
    <hyperlink ref="A9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1"/>
  <sheetViews>
    <sheetView showGridLines="0" topLeftCell="A194" workbookViewId="0">
      <selection activeCell="I205" sqref="I205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7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640625" style="1" hidden="1"/>
    <col min="15" max="21" width="12.1640625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56" s="1" customFormat="1" ht="37.15" customHeight="1">
      <c r="I2" s="107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85</v>
      </c>
      <c r="AZ2" s="108" t="s">
        <v>90</v>
      </c>
      <c r="BA2" s="108" t="s">
        <v>1</v>
      </c>
      <c r="BB2" s="108" t="s">
        <v>1</v>
      </c>
      <c r="BC2" s="108" t="s">
        <v>91</v>
      </c>
      <c r="BD2" s="108" t="s">
        <v>86</v>
      </c>
    </row>
    <row r="3" spans="1:5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19"/>
      <c r="AT3" s="16" t="s">
        <v>86</v>
      </c>
      <c r="AZ3" s="108" t="s">
        <v>92</v>
      </c>
      <c r="BA3" s="108" t="s">
        <v>1</v>
      </c>
      <c r="BB3" s="108" t="s">
        <v>1</v>
      </c>
      <c r="BC3" s="108" t="s">
        <v>93</v>
      </c>
      <c r="BD3" s="108" t="s">
        <v>86</v>
      </c>
    </row>
    <row r="4" spans="1:56" s="1" customFormat="1" ht="24.95" customHeight="1">
      <c r="B4" s="19"/>
      <c r="D4" s="112" t="s">
        <v>94</v>
      </c>
      <c r="I4" s="107"/>
      <c r="L4" s="19"/>
      <c r="M4" s="113" t="s">
        <v>10</v>
      </c>
      <c r="AT4" s="16" t="s">
        <v>4</v>
      </c>
      <c r="AZ4" s="108" t="s">
        <v>95</v>
      </c>
      <c r="BA4" s="108" t="s">
        <v>1</v>
      </c>
      <c r="BB4" s="108" t="s">
        <v>1</v>
      </c>
      <c r="BC4" s="108" t="s">
        <v>96</v>
      </c>
      <c r="BD4" s="108" t="s">
        <v>86</v>
      </c>
    </row>
    <row r="5" spans="1:56" s="1" customFormat="1" ht="6.95" customHeight="1">
      <c r="B5" s="19"/>
      <c r="I5" s="107"/>
      <c r="L5" s="19"/>
      <c r="AZ5" s="108" t="s">
        <v>97</v>
      </c>
      <c r="BA5" s="108" t="s">
        <v>1</v>
      </c>
      <c r="BB5" s="108" t="s">
        <v>1</v>
      </c>
      <c r="BC5" s="108" t="s">
        <v>98</v>
      </c>
      <c r="BD5" s="108" t="s">
        <v>86</v>
      </c>
    </row>
    <row r="6" spans="1:56" s="1" customFormat="1" ht="12.2" customHeight="1">
      <c r="B6" s="19"/>
      <c r="D6" s="114" t="s">
        <v>16</v>
      </c>
      <c r="I6" s="107"/>
      <c r="L6" s="19"/>
      <c r="AZ6" s="108" t="s">
        <v>99</v>
      </c>
      <c r="BA6" s="108" t="s">
        <v>1</v>
      </c>
      <c r="BB6" s="108" t="s">
        <v>1</v>
      </c>
      <c r="BC6" s="108" t="s">
        <v>100</v>
      </c>
      <c r="BD6" s="108" t="s">
        <v>86</v>
      </c>
    </row>
    <row r="7" spans="1:56" s="1" customFormat="1" ht="16.350000000000001" customHeight="1">
      <c r="B7" s="19"/>
      <c r="E7" s="317" t="str">
        <f>'Rekapitulace stavby'!K6</f>
        <v>Oprava trati v úseku Valašské Meziříčí – Rožnov pod radhoštěm</v>
      </c>
      <c r="F7" s="318"/>
      <c r="G7" s="318"/>
      <c r="H7" s="318"/>
      <c r="I7" s="107"/>
      <c r="L7" s="19"/>
      <c r="AZ7" s="108" t="s">
        <v>101</v>
      </c>
      <c r="BA7" s="108" t="s">
        <v>1</v>
      </c>
      <c r="BB7" s="108" t="s">
        <v>1</v>
      </c>
      <c r="BC7" s="108" t="s">
        <v>102</v>
      </c>
      <c r="BD7" s="108" t="s">
        <v>86</v>
      </c>
    </row>
    <row r="8" spans="1:56" s="2" customFormat="1" ht="12.2" customHeight="1">
      <c r="A8" s="33"/>
      <c r="B8" s="38"/>
      <c r="C8" s="33"/>
      <c r="D8" s="114" t="s">
        <v>103</v>
      </c>
      <c r="E8" s="33"/>
      <c r="F8" s="33"/>
      <c r="G8" s="33"/>
      <c r="H8" s="33"/>
      <c r="I8" s="115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56" s="2" customFormat="1" ht="16.350000000000001" customHeight="1">
      <c r="A9" s="33"/>
      <c r="B9" s="38"/>
      <c r="C9" s="33"/>
      <c r="D9" s="33"/>
      <c r="E9" s="319" t="s">
        <v>104</v>
      </c>
      <c r="F9" s="320"/>
      <c r="G9" s="320"/>
      <c r="H9" s="320"/>
      <c r="I9" s="115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>
      <c r="A10" s="33"/>
      <c r="B10" s="38"/>
      <c r="C10" s="33"/>
      <c r="D10" s="33"/>
      <c r="E10" s="33"/>
      <c r="F10" s="33"/>
      <c r="G10" s="33"/>
      <c r="H10" s="33"/>
      <c r="I10" s="115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2.2" customHeight="1">
      <c r="A11" s="33"/>
      <c r="B11" s="38"/>
      <c r="C11" s="33"/>
      <c r="D11" s="114" t="s">
        <v>18</v>
      </c>
      <c r="E11" s="33"/>
      <c r="F11" s="116" t="s">
        <v>1</v>
      </c>
      <c r="G11" s="33"/>
      <c r="H11" s="33"/>
      <c r="I11" s="117" t="s">
        <v>19</v>
      </c>
      <c r="J11" s="116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.2" customHeight="1">
      <c r="A12" s="33"/>
      <c r="B12" s="38"/>
      <c r="C12" s="33"/>
      <c r="D12" s="114" t="s">
        <v>20</v>
      </c>
      <c r="E12" s="33"/>
      <c r="F12" s="116" t="s">
        <v>21</v>
      </c>
      <c r="G12" s="33"/>
      <c r="H12" s="33"/>
      <c r="I12" s="117" t="s">
        <v>22</v>
      </c>
      <c r="J12" s="118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5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.2" customHeight="1">
      <c r="A14" s="33"/>
      <c r="B14" s="38"/>
      <c r="C14" s="33"/>
      <c r="D14" s="114" t="s">
        <v>23</v>
      </c>
      <c r="E14" s="33"/>
      <c r="F14" s="33"/>
      <c r="G14" s="33"/>
      <c r="H14" s="33"/>
      <c r="I14" s="117" t="s">
        <v>24</v>
      </c>
      <c r="J14" s="116" t="s">
        <v>25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8" customHeight="1">
      <c r="A15" s="33"/>
      <c r="B15" s="38"/>
      <c r="C15" s="33"/>
      <c r="D15" s="33"/>
      <c r="E15" s="116" t="s">
        <v>26</v>
      </c>
      <c r="F15" s="33"/>
      <c r="G15" s="33"/>
      <c r="H15" s="33"/>
      <c r="I15" s="117" t="s">
        <v>27</v>
      </c>
      <c r="J15" s="116" t="s">
        <v>28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5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.2" customHeight="1">
      <c r="A17" s="33"/>
      <c r="B17" s="38"/>
      <c r="C17" s="33"/>
      <c r="D17" s="114" t="s">
        <v>29</v>
      </c>
      <c r="E17" s="33"/>
      <c r="F17" s="33"/>
      <c r="G17" s="33"/>
      <c r="H17" s="33"/>
      <c r="I17" s="117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21" t="str">
        <f>'Rekapitulace stavby'!E14</f>
        <v>Vyplň údaj</v>
      </c>
      <c r="F18" s="322"/>
      <c r="G18" s="322"/>
      <c r="H18" s="322"/>
      <c r="I18" s="117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5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.2" customHeight="1">
      <c r="A20" s="33"/>
      <c r="B20" s="38"/>
      <c r="C20" s="33"/>
      <c r="D20" s="114" t="s">
        <v>31</v>
      </c>
      <c r="E20" s="33"/>
      <c r="F20" s="33"/>
      <c r="G20" s="33"/>
      <c r="H20" s="33"/>
      <c r="I20" s="117" t="s">
        <v>24</v>
      </c>
      <c r="J20" s="116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6" t="str">
        <f>IF('Rekapitulace stavby'!E17="","",'Rekapitulace stavby'!E17)</f>
        <v xml:space="preserve"> </v>
      </c>
      <c r="F21" s="33"/>
      <c r="G21" s="33"/>
      <c r="H21" s="33"/>
      <c r="I21" s="117" t="s">
        <v>27</v>
      </c>
      <c r="J21" s="116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5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.2" customHeight="1">
      <c r="A23" s="33"/>
      <c r="B23" s="38"/>
      <c r="C23" s="33"/>
      <c r="D23" s="114" t="s">
        <v>34</v>
      </c>
      <c r="E23" s="33"/>
      <c r="F23" s="33"/>
      <c r="G23" s="33"/>
      <c r="H23" s="33"/>
      <c r="I23" s="117" t="s">
        <v>24</v>
      </c>
      <c r="J23" s="116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6" t="s">
        <v>35</v>
      </c>
      <c r="F24" s="33"/>
      <c r="G24" s="33"/>
      <c r="H24" s="33"/>
      <c r="I24" s="117" t="s">
        <v>27</v>
      </c>
      <c r="J24" s="116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5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.2" customHeight="1">
      <c r="A26" s="33"/>
      <c r="B26" s="38"/>
      <c r="C26" s="33"/>
      <c r="D26" s="114" t="s">
        <v>36</v>
      </c>
      <c r="E26" s="33"/>
      <c r="F26" s="33"/>
      <c r="G26" s="33"/>
      <c r="H26" s="33"/>
      <c r="I26" s="115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350000000000001" customHeight="1">
      <c r="A27" s="119"/>
      <c r="B27" s="120"/>
      <c r="C27" s="119"/>
      <c r="D27" s="119"/>
      <c r="E27" s="323" t="s">
        <v>1</v>
      </c>
      <c r="F27" s="323"/>
      <c r="G27" s="323"/>
      <c r="H27" s="323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5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3"/>
      <c r="E29" s="123"/>
      <c r="F29" s="123"/>
      <c r="G29" s="123"/>
      <c r="H29" s="123"/>
      <c r="I29" s="124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5" customHeight="1">
      <c r="A30" s="33"/>
      <c r="B30" s="38"/>
      <c r="C30" s="33"/>
      <c r="D30" s="125" t="s">
        <v>37</v>
      </c>
      <c r="E30" s="33"/>
      <c r="F30" s="33"/>
      <c r="G30" s="33"/>
      <c r="H30" s="33"/>
      <c r="I30" s="115"/>
      <c r="J30" s="126">
        <f>ROUND(J119, 2)</f>
        <v>1364507.5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4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7" t="s">
        <v>39</v>
      </c>
      <c r="G32" s="33"/>
      <c r="H32" s="33"/>
      <c r="I32" s="128" t="s">
        <v>38</v>
      </c>
      <c r="J32" s="127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9" t="s">
        <v>41</v>
      </c>
      <c r="E33" s="114" t="s">
        <v>42</v>
      </c>
      <c r="F33" s="130">
        <f>ROUND((SUM(BE119:BE230)),  2)</f>
        <v>1364507.5</v>
      </c>
      <c r="G33" s="33"/>
      <c r="H33" s="33"/>
      <c r="I33" s="131">
        <v>0.21</v>
      </c>
      <c r="J33" s="130">
        <f>ROUND(((SUM(BE119:BE230))*I33),  2)</f>
        <v>286546.58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4" t="s">
        <v>43</v>
      </c>
      <c r="F34" s="130">
        <f>ROUND((SUM(BF119:BF230)),  2)</f>
        <v>0</v>
      </c>
      <c r="G34" s="33"/>
      <c r="H34" s="33"/>
      <c r="I34" s="131">
        <v>0.15</v>
      </c>
      <c r="J34" s="130">
        <f>ROUND(((SUM(BF119:BF230))*I34),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4" t="s">
        <v>44</v>
      </c>
      <c r="F35" s="130">
        <f>ROUND((SUM(BG119:BG230)),  2)</f>
        <v>0</v>
      </c>
      <c r="G35" s="33"/>
      <c r="H35" s="33"/>
      <c r="I35" s="131">
        <v>0.21</v>
      </c>
      <c r="J35" s="130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4" t="s">
        <v>45</v>
      </c>
      <c r="F36" s="130">
        <f>ROUND((SUM(BH119:BH230)),  2)</f>
        <v>0</v>
      </c>
      <c r="G36" s="33"/>
      <c r="H36" s="33"/>
      <c r="I36" s="131">
        <v>0.15</v>
      </c>
      <c r="J36" s="130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4" t="s">
        <v>46</v>
      </c>
      <c r="F37" s="130">
        <f>ROUND((SUM(BI119:BI230)),  2)</f>
        <v>0</v>
      </c>
      <c r="G37" s="33"/>
      <c r="H37" s="33"/>
      <c r="I37" s="131">
        <v>0</v>
      </c>
      <c r="J37" s="130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5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5" customHeight="1">
      <c r="A39" s="33"/>
      <c r="B39" s="38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7"/>
      <c r="J39" s="138">
        <f>SUM(J30:J37)</f>
        <v>1651054.08</v>
      </c>
      <c r="K39" s="139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5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40" t="s">
        <v>50</v>
      </c>
      <c r="E50" s="141"/>
      <c r="F50" s="141"/>
      <c r="G50" s="140" t="s">
        <v>51</v>
      </c>
      <c r="H50" s="141"/>
      <c r="I50" s="142"/>
      <c r="J50" s="141"/>
      <c r="K50" s="141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3" t="s">
        <v>52</v>
      </c>
      <c r="E61" s="144"/>
      <c r="F61" s="145" t="s">
        <v>53</v>
      </c>
      <c r="G61" s="143" t="s">
        <v>52</v>
      </c>
      <c r="H61" s="144"/>
      <c r="I61" s="146"/>
      <c r="J61" s="147" t="s">
        <v>53</v>
      </c>
      <c r="K61" s="14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40" t="s">
        <v>54</v>
      </c>
      <c r="E65" s="148"/>
      <c r="F65" s="148"/>
      <c r="G65" s="140" t="s">
        <v>55</v>
      </c>
      <c r="H65" s="148"/>
      <c r="I65" s="149"/>
      <c r="J65" s="148"/>
      <c r="K65" s="148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3" t="s">
        <v>52</v>
      </c>
      <c r="E76" s="144"/>
      <c r="F76" s="145" t="s">
        <v>53</v>
      </c>
      <c r="G76" s="143" t="s">
        <v>52</v>
      </c>
      <c r="H76" s="144"/>
      <c r="I76" s="146"/>
      <c r="J76" s="147" t="s">
        <v>53</v>
      </c>
      <c r="K76" s="14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11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.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350000000000001" customHeight="1">
      <c r="A85" s="33"/>
      <c r="B85" s="34"/>
      <c r="C85" s="35"/>
      <c r="D85" s="35"/>
      <c r="E85" s="315" t="str">
        <f>E7</f>
        <v>Oprava trati v úseku Valašské Meziříčí – Rožnov pod radhoštěm</v>
      </c>
      <c r="F85" s="316"/>
      <c r="G85" s="316"/>
      <c r="H85" s="316"/>
      <c r="I85" s="11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.2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11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350000000000001" customHeight="1">
      <c r="A87" s="33"/>
      <c r="B87" s="34"/>
      <c r="C87" s="35"/>
      <c r="D87" s="35"/>
      <c r="E87" s="284" t="str">
        <f>E9</f>
        <v>SO01 - Valašské Meziříčí – Rožnov pod Radhoštěm</v>
      </c>
      <c r="F87" s="314"/>
      <c r="G87" s="314"/>
      <c r="H87" s="314"/>
      <c r="I87" s="11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.2" customHeight="1">
      <c r="A89" s="33"/>
      <c r="B89" s="34"/>
      <c r="C89" s="28" t="s">
        <v>20</v>
      </c>
      <c r="D89" s="35"/>
      <c r="E89" s="35"/>
      <c r="F89" s="26" t="str">
        <f>F12</f>
        <v>Valašské Meziříčí – Rožnov pod Radhoštěm</v>
      </c>
      <c r="G89" s="35"/>
      <c r="H89" s="35"/>
      <c r="I89" s="117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4" customHeight="1">
      <c r="A91" s="33"/>
      <c r="B91" s="34"/>
      <c r="C91" s="28" t="s">
        <v>23</v>
      </c>
      <c r="D91" s="35"/>
      <c r="E91" s="35"/>
      <c r="F91" s="26" t="str">
        <f>E15</f>
        <v>Správa železnic, s.o.</v>
      </c>
      <c r="G91" s="35"/>
      <c r="H91" s="35"/>
      <c r="I91" s="117" t="s">
        <v>31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4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7" t="s">
        <v>34</v>
      </c>
      <c r="J92" s="31" t="str">
        <f>E24</f>
        <v>Jiří Vendel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6" t="s">
        <v>106</v>
      </c>
      <c r="D94" s="157"/>
      <c r="E94" s="157"/>
      <c r="F94" s="157"/>
      <c r="G94" s="157"/>
      <c r="H94" s="157"/>
      <c r="I94" s="158"/>
      <c r="J94" s="159" t="s">
        <v>107</v>
      </c>
      <c r="K94" s="157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" customHeight="1">
      <c r="A96" s="33"/>
      <c r="B96" s="34"/>
      <c r="C96" s="160" t="s">
        <v>108</v>
      </c>
      <c r="D96" s="35"/>
      <c r="E96" s="35"/>
      <c r="F96" s="35"/>
      <c r="G96" s="35"/>
      <c r="H96" s="35"/>
      <c r="I96" s="115"/>
      <c r="J96" s="83">
        <f>J119</f>
        <v>1364507.5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1:31" s="9" customFormat="1" ht="24.95" customHeight="1">
      <c r="B97" s="161"/>
      <c r="C97" s="162"/>
      <c r="D97" s="163" t="s">
        <v>110</v>
      </c>
      <c r="E97" s="164"/>
      <c r="F97" s="164"/>
      <c r="G97" s="164"/>
      <c r="H97" s="164"/>
      <c r="I97" s="165"/>
      <c r="J97" s="166">
        <f>J120</f>
        <v>1364507.5</v>
      </c>
      <c r="K97" s="162"/>
      <c r="L97" s="167"/>
    </row>
    <row r="98" spans="1:31" s="10" customFormat="1" ht="19.899999999999999" customHeight="1">
      <c r="B98" s="168"/>
      <c r="C98" s="169"/>
      <c r="D98" s="170" t="s">
        <v>111</v>
      </c>
      <c r="E98" s="171"/>
      <c r="F98" s="171"/>
      <c r="G98" s="171"/>
      <c r="H98" s="171"/>
      <c r="I98" s="172"/>
      <c r="J98" s="173">
        <f>J121</f>
        <v>1364507.5</v>
      </c>
      <c r="K98" s="169"/>
      <c r="L98" s="174"/>
    </row>
    <row r="99" spans="1:31" s="9" customFormat="1" ht="24.95" customHeight="1">
      <c r="B99" s="161"/>
      <c r="C99" s="162"/>
      <c r="D99" s="163" t="s">
        <v>112</v>
      </c>
      <c r="E99" s="164"/>
      <c r="F99" s="164"/>
      <c r="G99" s="164"/>
      <c r="H99" s="164"/>
      <c r="I99" s="165"/>
      <c r="J99" s="166">
        <f>J213</f>
        <v>0</v>
      </c>
      <c r="K99" s="162"/>
      <c r="L99" s="167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2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5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113</v>
      </c>
      <c r="D106" s="35"/>
      <c r="E106" s="35"/>
      <c r="F106" s="35"/>
      <c r="G106" s="35"/>
      <c r="H106" s="35"/>
      <c r="I106" s="11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.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350000000000001" customHeight="1">
      <c r="A109" s="33"/>
      <c r="B109" s="34"/>
      <c r="C109" s="35"/>
      <c r="D109" s="35"/>
      <c r="E109" s="315" t="str">
        <f>E7</f>
        <v>Oprava trati v úseku Valašské Meziříčí – Rožnov pod radhoštěm</v>
      </c>
      <c r="F109" s="316"/>
      <c r="G109" s="316"/>
      <c r="H109" s="316"/>
      <c r="I109" s="11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.2" customHeight="1">
      <c r="A110" s="33"/>
      <c r="B110" s="34"/>
      <c r="C110" s="28" t="s">
        <v>103</v>
      </c>
      <c r="D110" s="35"/>
      <c r="E110" s="35"/>
      <c r="F110" s="35"/>
      <c r="G110" s="35"/>
      <c r="H110" s="35"/>
      <c r="I110" s="11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350000000000001" customHeight="1">
      <c r="A111" s="33"/>
      <c r="B111" s="34"/>
      <c r="C111" s="35"/>
      <c r="D111" s="35"/>
      <c r="E111" s="284" t="str">
        <f>E9</f>
        <v>SO01 - Valašské Meziříčí – Rožnov pod Radhoštěm</v>
      </c>
      <c r="F111" s="314"/>
      <c r="G111" s="314"/>
      <c r="H111" s="314"/>
      <c r="I111" s="11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.2" customHeight="1">
      <c r="A113" s="33"/>
      <c r="B113" s="34"/>
      <c r="C113" s="28" t="s">
        <v>20</v>
      </c>
      <c r="D113" s="35"/>
      <c r="E113" s="35"/>
      <c r="F113" s="26" t="str">
        <f>F12</f>
        <v>Valašské Meziříčí – Rožnov pod Radhoštěm</v>
      </c>
      <c r="G113" s="35"/>
      <c r="H113" s="35"/>
      <c r="I113" s="117" t="s">
        <v>22</v>
      </c>
      <c r="J113" s="65">
        <f>IF(J12="","",J12)</f>
        <v>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4" customHeight="1">
      <c r="A115" s="33"/>
      <c r="B115" s="34"/>
      <c r="C115" s="28" t="s">
        <v>23</v>
      </c>
      <c r="D115" s="35"/>
      <c r="E115" s="35"/>
      <c r="F115" s="26" t="str">
        <f>E15</f>
        <v>Správa železnic, s.o.</v>
      </c>
      <c r="G115" s="35"/>
      <c r="H115" s="35"/>
      <c r="I115" s="117" t="s">
        <v>31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4" customHeight="1">
      <c r="A116" s="33"/>
      <c r="B116" s="34"/>
      <c r="C116" s="28" t="s">
        <v>29</v>
      </c>
      <c r="D116" s="35"/>
      <c r="E116" s="35"/>
      <c r="F116" s="26" t="str">
        <f>IF(E18="","",E18)</f>
        <v>Vyplň údaj</v>
      </c>
      <c r="G116" s="35"/>
      <c r="H116" s="35"/>
      <c r="I116" s="117" t="s">
        <v>34</v>
      </c>
      <c r="J116" s="31" t="str">
        <f>E24</f>
        <v>Jiří Vendel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5"/>
      <c r="B118" s="176"/>
      <c r="C118" s="177" t="s">
        <v>114</v>
      </c>
      <c r="D118" s="178" t="s">
        <v>62</v>
      </c>
      <c r="E118" s="178" t="s">
        <v>58</v>
      </c>
      <c r="F118" s="178" t="s">
        <v>59</v>
      </c>
      <c r="G118" s="178" t="s">
        <v>115</v>
      </c>
      <c r="H118" s="178" t="s">
        <v>116</v>
      </c>
      <c r="I118" s="179" t="s">
        <v>117</v>
      </c>
      <c r="J118" s="180" t="s">
        <v>107</v>
      </c>
      <c r="K118" s="181" t="s">
        <v>118</v>
      </c>
      <c r="L118" s="182"/>
      <c r="M118" s="74" t="s">
        <v>1</v>
      </c>
      <c r="N118" s="75" t="s">
        <v>41</v>
      </c>
      <c r="O118" s="75" t="s">
        <v>119</v>
      </c>
      <c r="P118" s="75" t="s">
        <v>120</v>
      </c>
      <c r="Q118" s="75" t="s">
        <v>121</v>
      </c>
      <c r="R118" s="75" t="s">
        <v>122</v>
      </c>
      <c r="S118" s="75" t="s">
        <v>123</v>
      </c>
      <c r="T118" s="75" t="s">
        <v>124</v>
      </c>
      <c r="U118" s="76" t="s">
        <v>125</v>
      </c>
      <c r="V118" s="175"/>
      <c r="W118" s="175"/>
      <c r="X118" s="175"/>
      <c r="Y118" s="175"/>
      <c r="Z118" s="175"/>
      <c r="AA118" s="175"/>
      <c r="AB118" s="175"/>
      <c r="AC118" s="175"/>
      <c r="AD118" s="175"/>
      <c r="AE118" s="175"/>
    </row>
    <row r="119" spans="1:65" s="2" customFormat="1" ht="22.7" customHeight="1">
      <c r="A119" s="33"/>
      <c r="B119" s="34"/>
      <c r="C119" s="81" t="s">
        <v>126</v>
      </c>
      <c r="D119" s="35"/>
      <c r="E119" s="35"/>
      <c r="F119" s="35"/>
      <c r="G119" s="35"/>
      <c r="H119" s="35"/>
      <c r="I119" s="115"/>
      <c r="J119" s="183">
        <f>BK119</f>
        <v>1364507.5</v>
      </c>
      <c r="K119" s="35"/>
      <c r="L119" s="38"/>
      <c r="M119" s="77"/>
      <c r="N119" s="184"/>
      <c r="O119" s="78"/>
      <c r="P119" s="185">
        <f>P120+P213</f>
        <v>0</v>
      </c>
      <c r="Q119" s="78"/>
      <c r="R119" s="185">
        <f>R120+R213</f>
        <v>1304.2378999999999</v>
      </c>
      <c r="S119" s="78"/>
      <c r="T119" s="185">
        <f>T120+T213</f>
        <v>0</v>
      </c>
      <c r="U119" s="79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109</v>
      </c>
      <c r="BK119" s="186">
        <f>BK120+BK213</f>
        <v>1364507.5</v>
      </c>
    </row>
    <row r="120" spans="1:65" s="12" customFormat="1" ht="26.1" customHeight="1">
      <c r="B120" s="187"/>
      <c r="C120" s="188"/>
      <c r="D120" s="189" t="s">
        <v>76</v>
      </c>
      <c r="E120" s="190" t="s">
        <v>127</v>
      </c>
      <c r="F120" s="190" t="s">
        <v>128</v>
      </c>
      <c r="G120" s="188"/>
      <c r="H120" s="188"/>
      <c r="I120" s="191"/>
      <c r="J120" s="192">
        <f>BK120</f>
        <v>1364507.5</v>
      </c>
      <c r="K120" s="188"/>
      <c r="L120" s="193"/>
      <c r="M120" s="194"/>
      <c r="N120" s="195"/>
      <c r="O120" s="195"/>
      <c r="P120" s="196">
        <f>P121</f>
        <v>0</v>
      </c>
      <c r="Q120" s="195"/>
      <c r="R120" s="196">
        <f>R121</f>
        <v>1304.2378999999999</v>
      </c>
      <c r="S120" s="195"/>
      <c r="T120" s="196">
        <f>T121</f>
        <v>0</v>
      </c>
      <c r="U120" s="197"/>
      <c r="AR120" s="198" t="s">
        <v>84</v>
      </c>
      <c r="AT120" s="199" t="s">
        <v>76</v>
      </c>
      <c r="AU120" s="199" t="s">
        <v>77</v>
      </c>
      <c r="AY120" s="198" t="s">
        <v>129</v>
      </c>
      <c r="BK120" s="200">
        <f>BK121</f>
        <v>1364507.5</v>
      </c>
    </row>
    <row r="121" spans="1:65" s="12" customFormat="1" ht="22.7" customHeight="1">
      <c r="B121" s="187"/>
      <c r="C121" s="188"/>
      <c r="D121" s="189" t="s">
        <v>76</v>
      </c>
      <c r="E121" s="201" t="s">
        <v>130</v>
      </c>
      <c r="F121" s="201" t="s">
        <v>131</v>
      </c>
      <c r="G121" s="188"/>
      <c r="H121" s="188"/>
      <c r="I121" s="191"/>
      <c r="J121" s="202">
        <f>BK121</f>
        <v>1364507.5</v>
      </c>
      <c r="K121" s="188"/>
      <c r="L121" s="193"/>
      <c r="M121" s="194"/>
      <c r="N121" s="195"/>
      <c r="O121" s="195"/>
      <c r="P121" s="196">
        <f>SUM(P122:P212)</f>
        <v>0</v>
      </c>
      <c r="Q121" s="195"/>
      <c r="R121" s="196">
        <f>SUM(R122:R212)</f>
        <v>1304.2378999999999</v>
      </c>
      <c r="S121" s="195"/>
      <c r="T121" s="196">
        <f>SUM(T122:T212)</f>
        <v>0</v>
      </c>
      <c r="U121" s="197"/>
      <c r="AR121" s="198" t="s">
        <v>84</v>
      </c>
      <c r="AT121" s="199" t="s">
        <v>76</v>
      </c>
      <c r="AU121" s="199" t="s">
        <v>84</v>
      </c>
      <c r="AY121" s="198" t="s">
        <v>129</v>
      </c>
      <c r="BK121" s="200">
        <f>SUM(BK122:BK212)</f>
        <v>1364507.5</v>
      </c>
    </row>
    <row r="122" spans="1:65" s="2" customFormat="1" ht="16.350000000000001" customHeight="1">
      <c r="A122" s="33"/>
      <c r="B122" s="34"/>
      <c r="C122" s="203" t="s">
        <v>84</v>
      </c>
      <c r="D122" s="203" t="s">
        <v>132</v>
      </c>
      <c r="E122" s="204" t="s">
        <v>133</v>
      </c>
      <c r="F122" s="205" t="s">
        <v>134</v>
      </c>
      <c r="G122" s="206" t="s">
        <v>135</v>
      </c>
      <c r="H122" s="207">
        <v>10</v>
      </c>
      <c r="I122" s="208"/>
      <c r="J122" s="209">
        <f>ROUND(I122*H122,2)</f>
        <v>0</v>
      </c>
      <c r="K122" s="210"/>
      <c r="L122" s="38"/>
      <c r="M122" s="211" t="s">
        <v>1</v>
      </c>
      <c r="N122" s="212" t="s">
        <v>42</v>
      </c>
      <c r="O122" s="70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3">
        <f>S122*H122</f>
        <v>0</v>
      </c>
      <c r="U122" s="214" t="s">
        <v>1</v>
      </c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5" t="s">
        <v>136</v>
      </c>
      <c r="AT122" s="215" t="s">
        <v>132</v>
      </c>
      <c r="AU122" s="215" t="s">
        <v>86</v>
      </c>
      <c r="AY122" s="16" t="s">
        <v>129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84</v>
      </c>
      <c r="BK122" s="216">
        <f>ROUND(I122*H122,2)</f>
        <v>0</v>
      </c>
      <c r="BL122" s="16" t="s">
        <v>136</v>
      </c>
      <c r="BM122" s="215" t="s">
        <v>137</v>
      </c>
    </row>
    <row r="123" spans="1:65" s="2" customFormat="1" ht="29.25">
      <c r="A123" s="33"/>
      <c r="B123" s="34"/>
      <c r="C123" s="35"/>
      <c r="D123" s="217" t="s">
        <v>138</v>
      </c>
      <c r="E123" s="35"/>
      <c r="F123" s="218" t="s">
        <v>139</v>
      </c>
      <c r="G123" s="35"/>
      <c r="H123" s="35"/>
      <c r="I123" s="115"/>
      <c r="J123" s="35"/>
      <c r="K123" s="35"/>
      <c r="L123" s="38"/>
      <c r="M123" s="219"/>
      <c r="N123" s="220"/>
      <c r="O123" s="70"/>
      <c r="P123" s="70"/>
      <c r="Q123" s="70"/>
      <c r="R123" s="70"/>
      <c r="S123" s="70"/>
      <c r="T123" s="70"/>
      <c r="U123" s="71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138</v>
      </c>
      <c r="AU123" s="16" t="s">
        <v>86</v>
      </c>
    </row>
    <row r="124" spans="1:65" s="2" customFormat="1" ht="16.350000000000001" customHeight="1">
      <c r="A124" s="33"/>
      <c r="B124" s="34"/>
      <c r="C124" s="203" t="s">
        <v>86</v>
      </c>
      <c r="D124" s="203" t="s">
        <v>132</v>
      </c>
      <c r="E124" s="204" t="s">
        <v>140</v>
      </c>
      <c r="F124" s="205" t="s">
        <v>141</v>
      </c>
      <c r="G124" s="206" t="s">
        <v>142</v>
      </c>
      <c r="H124" s="207">
        <v>69.004999999999995</v>
      </c>
      <c r="I124" s="208"/>
      <c r="J124" s="209">
        <f>ROUND(I124*H124,2)</f>
        <v>0</v>
      </c>
      <c r="K124" s="210"/>
      <c r="L124" s="38"/>
      <c r="M124" s="211" t="s">
        <v>1</v>
      </c>
      <c r="N124" s="212" t="s">
        <v>42</v>
      </c>
      <c r="O124" s="70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3">
        <f>S124*H124</f>
        <v>0</v>
      </c>
      <c r="U124" s="214" t="s">
        <v>1</v>
      </c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5" t="s">
        <v>136</v>
      </c>
      <c r="AT124" s="215" t="s">
        <v>132</v>
      </c>
      <c r="AU124" s="215" t="s">
        <v>86</v>
      </c>
      <c r="AY124" s="16" t="s">
        <v>129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6" t="s">
        <v>84</v>
      </c>
      <c r="BK124" s="216">
        <f>ROUND(I124*H124,2)</f>
        <v>0</v>
      </c>
      <c r="BL124" s="16" t="s">
        <v>136</v>
      </c>
      <c r="BM124" s="215" t="s">
        <v>143</v>
      </c>
    </row>
    <row r="125" spans="1:65" s="2" customFormat="1" ht="48.75">
      <c r="A125" s="33"/>
      <c r="B125" s="34"/>
      <c r="C125" s="35"/>
      <c r="D125" s="217" t="s">
        <v>138</v>
      </c>
      <c r="E125" s="35"/>
      <c r="F125" s="218" t="s">
        <v>144</v>
      </c>
      <c r="G125" s="35"/>
      <c r="H125" s="35"/>
      <c r="I125" s="115"/>
      <c r="J125" s="35"/>
      <c r="K125" s="35"/>
      <c r="L125" s="38"/>
      <c r="M125" s="219"/>
      <c r="N125" s="220"/>
      <c r="O125" s="70"/>
      <c r="P125" s="70"/>
      <c r="Q125" s="70"/>
      <c r="R125" s="70"/>
      <c r="S125" s="70"/>
      <c r="T125" s="70"/>
      <c r="U125" s="71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138</v>
      </c>
      <c r="AU125" s="16" t="s">
        <v>86</v>
      </c>
    </row>
    <row r="126" spans="1:65" s="13" customFormat="1">
      <c r="B126" s="221"/>
      <c r="C126" s="222"/>
      <c r="D126" s="217" t="s">
        <v>145</v>
      </c>
      <c r="E126" s="223" t="s">
        <v>1</v>
      </c>
      <c r="F126" s="224" t="s">
        <v>146</v>
      </c>
      <c r="G126" s="222"/>
      <c r="H126" s="225">
        <v>56.524999999999999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29"/>
      <c r="U126" s="230"/>
      <c r="AT126" s="231" t="s">
        <v>145</v>
      </c>
      <c r="AU126" s="231" t="s">
        <v>86</v>
      </c>
      <c r="AV126" s="13" t="s">
        <v>86</v>
      </c>
      <c r="AW126" s="13" t="s">
        <v>33</v>
      </c>
      <c r="AX126" s="13" t="s">
        <v>77</v>
      </c>
      <c r="AY126" s="231" t="s">
        <v>129</v>
      </c>
    </row>
    <row r="127" spans="1:65" s="13" customFormat="1">
      <c r="B127" s="221"/>
      <c r="C127" s="222"/>
      <c r="D127" s="217" t="s">
        <v>145</v>
      </c>
      <c r="E127" s="223" t="s">
        <v>1</v>
      </c>
      <c r="F127" s="224" t="s">
        <v>147</v>
      </c>
      <c r="G127" s="222"/>
      <c r="H127" s="225">
        <v>12.48</v>
      </c>
      <c r="I127" s="226"/>
      <c r="J127" s="222"/>
      <c r="K127" s="222"/>
      <c r="L127" s="227"/>
      <c r="M127" s="228"/>
      <c r="N127" s="229"/>
      <c r="O127" s="229"/>
      <c r="P127" s="229"/>
      <c r="Q127" s="229"/>
      <c r="R127" s="229"/>
      <c r="S127" s="229"/>
      <c r="T127" s="229"/>
      <c r="U127" s="230"/>
      <c r="AT127" s="231" t="s">
        <v>145</v>
      </c>
      <c r="AU127" s="231" t="s">
        <v>86</v>
      </c>
      <c r="AV127" s="13" t="s">
        <v>86</v>
      </c>
      <c r="AW127" s="13" t="s">
        <v>33</v>
      </c>
      <c r="AX127" s="13" t="s">
        <v>77</v>
      </c>
      <c r="AY127" s="231" t="s">
        <v>129</v>
      </c>
    </row>
    <row r="128" spans="1:65" s="14" customFormat="1">
      <c r="B128" s="232"/>
      <c r="C128" s="233"/>
      <c r="D128" s="217" t="s">
        <v>145</v>
      </c>
      <c r="E128" s="234" t="s">
        <v>148</v>
      </c>
      <c r="F128" s="235" t="s">
        <v>149</v>
      </c>
      <c r="G128" s="233"/>
      <c r="H128" s="236">
        <v>69.004999999999995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0"/>
      <c r="U128" s="241"/>
      <c r="AT128" s="242" t="s">
        <v>145</v>
      </c>
      <c r="AU128" s="242" t="s">
        <v>86</v>
      </c>
      <c r="AV128" s="14" t="s">
        <v>136</v>
      </c>
      <c r="AW128" s="14" t="s">
        <v>33</v>
      </c>
      <c r="AX128" s="14" t="s">
        <v>84</v>
      </c>
      <c r="AY128" s="242" t="s">
        <v>129</v>
      </c>
    </row>
    <row r="129" spans="1:65" s="2" customFormat="1" ht="16.350000000000001" customHeight="1">
      <c r="A129" s="33"/>
      <c r="B129" s="34"/>
      <c r="C129" s="203" t="s">
        <v>150</v>
      </c>
      <c r="D129" s="203" t="s">
        <v>132</v>
      </c>
      <c r="E129" s="204" t="s">
        <v>151</v>
      </c>
      <c r="F129" s="205" t="s">
        <v>152</v>
      </c>
      <c r="G129" s="206" t="s">
        <v>142</v>
      </c>
      <c r="H129" s="207">
        <v>690</v>
      </c>
      <c r="I129" s="208"/>
      <c r="J129" s="209">
        <f>ROUND(I129*H129,2)</f>
        <v>0</v>
      </c>
      <c r="K129" s="210"/>
      <c r="L129" s="38"/>
      <c r="M129" s="211" t="s">
        <v>1</v>
      </c>
      <c r="N129" s="212" t="s">
        <v>42</v>
      </c>
      <c r="O129" s="70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3">
        <f>S129*H129</f>
        <v>0</v>
      </c>
      <c r="U129" s="214" t="s">
        <v>1</v>
      </c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5" t="s">
        <v>136</v>
      </c>
      <c r="AT129" s="215" t="s">
        <v>132</v>
      </c>
      <c r="AU129" s="215" t="s">
        <v>86</v>
      </c>
      <c r="AY129" s="16" t="s">
        <v>129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84</v>
      </c>
      <c r="BK129" s="216">
        <f>ROUND(I129*H129,2)</f>
        <v>0</v>
      </c>
      <c r="BL129" s="16" t="s">
        <v>136</v>
      </c>
      <c r="BM129" s="215" t="s">
        <v>153</v>
      </c>
    </row>
    <row r="130" spans="1:65" s="2" customFormat="1" ht="29.25">
      <c r="A130" s="33"/>
      <c r="B130" s="34"/>
      <c r="C130" s="35"/>
      <c r="D130" s="217" t="s">
        <v>138</v>
      </c>
      <c r="E130" s="35"/>
      <c r="F130" s="218" t="s">
        <v>154</v>
      </c>
      <c r="G130" s="35"/>
      <c r="H130" s="35"/>
      <c r="I130" s="115"/>
      <c r="J130" s="35"/>
      <c r="K130" s="35"/>
      <c r="L130" s="38"/>
      <c r="M130" s="219"/>
      <c r="N130" s="220"/>
      <c r="O130" s="70"/>
      <c r="P130" s="70"/>
      <c r="Q130" s="70"/>
      <c r="R130" s="70"/>
      <c r="S130" s="70"/>
      <c r="T130" s="70"/>
      <c r="U130" s="71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138</v>
      </c>
      <c r="AU130" s="16" t="s">
        <v>86</v>
      </c>
    </row>
    <row r="131" spans="1:65" s="13" customFormat="1">
      <c r="B131" s="221"/>
      <c r="C131" s="222"/>
      <c r="D131" s="217" t="s">
        <v>145</v>
      </c>
      <c r="E131" s="223" t="s">
        <v>90</v>
      </c>
      <c r="F131" s="224" t="s">
        <v>155</v>
      </c>
      <c r="G131" s="222"/>
      <c r="H131" s="225">
        <v>690</v>
      </c>
      <c r="I131" s="226"/>
      <c r="J131" s="222"/>
      <c r="K131" s="222"/>
      <c r="L131" s="227"/>
      <c r="M131" s="228"/>
      <c r="N131" s="229"/>
      <c r="O131" s="229"/>
      <c r="P131" s="229"/>
      <c r="Q131" s="229"/>
      <c r="R131" s="229"/>
      <c r="S131" s="229"/>
      <c r="T131" s="229"/>
      <c r="U131" s="230"/>
      <c r="AT131" s="231" t="s">
        <v>145</v>
      </c>
      <c r="AU131" s="231" t="s">
        <v>86</v>
      </c>
      <c r="AV131" s="13" t="s">
        <v>86</v>
      </c>
      <c r="AW131" s="13" t="s">
        <v>33</v>
      </c>
      <c r="AX131" s="13" t="s">
        <v>84</v>
      </c>
      <c r="AY131" s="231" t="s">
        <v>129</v>
      </c>
    </row>
    <row r="132" spans="1:65" s="2" customFormat="1" ht="16.350000000000001" customHeight="1">
      <c r="A132" s="33"/>
      <c r="B132" s="34"/>
      <c r="C132" s="203" t="s">
        <v>136</v>
      </c>
      <c r="D132" s="203" t="s">
        <v>132</v>
      </c>
      <c r="E132" s="204" t="s">
        <v>156</v>
      </c>
      <c r="F132" s="205" t="s">
        <v>157</v>
      </c>
      <c r="G132" s="206" t="s">
        <v>158</v>
      </c>
      <c r="H132" s="207">
        <v>2084</v>
      </c>
      <c r="I132" s="208"/>
      <c r="J132" s="209">
        <f>ROUND(I132*H132,2)</f>
        <v>0</v>
      </c>
      <c r="K132" s="210"/>
      <c r="L132" s="38"/>
      <c r="M132" s="211" t="s">
        <v>1</v>
      </c>
      <c r="N132" s="212" t="s">
        <v>42</v>
      </c>
      <c r="O132" s="70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3">
        <f>S132*H132</f>
        <v>0</v>
      </c>
      <c r="U132" s="214" t="s">
        <v>1</v>
      </c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5" t="s">
        <v>136</v>
      </c>
      <c r="AT132" s="215" t="s">
        <v>132</v>
      </c>
      <c r="AU132" s="215" t="s">
        <v>86</v>
      </c>
      <c r="AY132" s="16" t="s">
        <v>129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6" t="s">
        <v>84</v>
      </c>
      <c r="BK132" s="216">
        <f>ROUND(I132*H132,2)</f>
        <v>0</v>
      </c>
      <c r="BL132" s="16" t="s">
        <v>136</v>
      </c>
      <c r="BM132" s="215" t="s">
        <v>159</v>
      </c>
    </row>
    <row r="133" spans="1:65" s="2" customFormat="1" ht="39">
      <c r="A133" s="33"/>
      <c r="B133" s="34"/>
      <c r="C133" s="35"/>
      <c r="D133" s="217" t="s">
        <v>138</v>
      </c>
      <c r="E133" s="35"/>
      <c r="F133" s="218" t="s">
        <v>160</v>
      </c>
      <c r="G133" s="35"/>
      <c r="H133" s="35"/>
      <c r="I133" s="115"/>
      <c r="J133" s="35"/>
      <c r="K133" s="35"/>
      <c r="L133" s="38"/>
      <c r="M133" s="219"/>
      <c r="N133" s="220"/>
      <c r="O133" s="70"/>
      <c r="P133" s="70"/>
      <c r="Q133" s="70"/>
      <c r="R133" s="70"/>
      <c r="S133" s="70"/>
      <c r="T133" s="70"/>
      <c r="U133" s="71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138</v>
      </c>
      <c r="AU133" s="16" t="s">
        <v>86</v>
      </c>
    </row>
    <row r="134" spans="1:65" s="2" customFormat="1" ht="19.5">
      <c r="A134" s="33"/>
      <c r="B134" s="34"/>
      <c r="C134" s="35"/>
      <c r="D134" s="217" t="s">
        <v>161</v>
      </c>
      <c r="E134" s="35"/>
      <c r="F134" s="243" t="s">
        <v>162</v>
      </c>
      <c r="G134" s="35"/>
      <c r="H134" s="35"/>
      <c r="I134" s="115"/>
      <c r="J134" s="35"/>
      <c r="K134" s="35"/>
      <c r="L134" s="38"/>
      <c r="M134" s="219"/>
      <c r="N134" s="220"/>
      <c r="O134" s="70"/>
      <c r="P134" s="70"/>
      <c r="Q134" s="70"/>
      <c r="R134" s="70"/>
      <c r="S134" s="70"/>
      <c r="T134" s="70"/>
      <c r="U134" s="71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161</v>
      </c>
      <c r="AU134" s="16" t="s">
        <v>86</v>
      </c>
    </row>
    <row r="135" spans="1:65" s="13" customFormat="1">
      <c r="B135" s="221"/>
      <c r="C135" s="222"/>
      <c r="D135" s="217" t="s">
        <v>145</v>
      </c>
      <c r="E135" s="223" t="s">
        <v>99</v>
      </c>
      <c r="F135" s="224" t="s">
        <v>163</v>
      </c>
      <c r="G135" s="222"/>
      <c r="H135" s="225">
        <v>2084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29"/>
      <c r="U135" s="230"/>
      <c r="AT135" s="231" t="s">
        <v>145</v>
      </c>
      <c r="AU135" s="231" t="s">
        <v>86</v>
      </c>
      <c r="AV135" s="13" t="s">
        <v>86</v>
      </c>
      <c r="AW135" s="13" t="s">
        <v>33</v>
      </c>
      <c r="AX135" s="13" t="s">
        <v>84</v>
      </c>
      <c r="AY135" s="231" t="s">
        <v>129</v>
      </c>
    </row>
    <row r="136" spans="1:65" s="2" customFormat="1" ht="16.350000000000001" customHeight="1">
      <c r="A136" s="33"/>
      <c r="B136" s="34"/>
      <c r="C136" s="203" t="s">
        <v>130</v>
      </c>
      <c r="D136" s="203" t="s">
        <v>132</v>
      </c>
      <c r="E136" s="204" t="s">
        <v>164</v>
      </c>
      <c r="F136" s="205" t="s">
        <v>165</v>
      </c>
      <c r="G136" s="206" t="s">
        <v>158</v>
      </c>
      <c r="H136" s="207">
        <v>2084</v>
      </c>
      <c r="I136" s="208"/>
      <c r="J136" s="209">
        <f>ROUND(I136*H136,2)</f>
        <v>0</v>
      </c>
      <c r="K136" s="210"/>
      <c r="L136" s="38"/>
      <c r="M136" s="211" t="s">
        <v>1</v>
      </c>
      <c r="N136" s="212" t="s">
        <v>42</v>
      </c>
      <c r="O136" s="70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3">
        <f>S136*H136</f>
        <v>0</v>
      </c>
      <c r="U136" s="214" t="s">
        <v>1</v>
      </c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5" t="s">
        <v>136</v>
      </c>
      <c r="AT136" s="215" t="s">
        <v>132</v>
      </c>
      <c r="AU136" s="215" t="s">
        <v>86</v>
      </c>
      <c r="AY136" s="16" t="s">
        <v>129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6" t="s">
        <v>84</v>
      </c>
      <c r="BK136" s="216">
        <f>ROUND(I136*H136,2)</f>
        <v>0</v>
      </c>
      <c r="BL136" s="16" t="s">
        <v>136</v>
      </c>
      <c r="BM136" s="215" t="s">
        <v>166</v>
      </c>
    </row>
    <row r="137" spans="1:65" s="2" customFormat="1" ht="19.5">
      <c r="A137" s="33"/>
      <c r="B137" s="34"/>
      <c r="C137" s="35"/>
      <c r="D137" s="217" t="s">
        <v>138</v>
      </c>
      <c r="E137" s="35"/>
      <c r="F137" s="218" t="s">
        <v>167</v>
      </c>
      <c r="G137" s="35"/>
      <c r="H137" s="35"/>
      <c r="I137" s="115"/>
      <c r="J137" s="35"/>
      <c r="K137" s="35"/>
      <c r="L137" s="38"/>
      <c r="M137" s="219"/>
      <c r="N137" s="220"/>
      <c r="O137" s="70"/>
      <c r="P137" s="70"/>
      <c r="Q137" s="70"/>
      <c r="R137" s="70"/>
      <c r="S137" s="70"/>
      <c r="T137" s="70"/>
      <c r="U137" s="71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138</v>
      </c>
      <c r="AU137" s="16" t="s">
        <v>86</v>
      </c>
    </row>
    <row r="138" spans="1:65" s="2" customFormat="1" ht="19.5">
      <c r="A138" s="33"/>
      <c r="B138" s="34"/>
      <c r="C138" s="35"/>
      <c r="D138" s="217" t="s">
        <v>161</v>
      </c>
      <c r="E138" s="35"/>
      <c r="F138" s="243" t="s">
        <v>162</v>
      </c>
      <c r="G138" s="35"/>
      <c r="H138" s="35"/>
      <c r="I138" s="115"/>
      <c r="J138" s="35"/>
      <c r="K138" s="35"/>
      <c r="L138" s="38"/>
      <c r="M138" s="219"/>
      <c r="N138" s="220"/>
      <c r="O138" s="70"/>
      <c r="P138" s="70"/>
      <c r="Q138" s="70"/>
      <c r="R138" s="70"/>
      <c r="S138" s="70"/>
      <c r="T138" s="70"/>
      <c r="U138" s="71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161</v>
      </c>
      <c r="AU138" s="16" t="s">
        <v>86</v>
      </c>
    </row>
    <row r="139" spans="1:65" s="13" customFormat="1">
      <c r="B139" s="221"/>
      <c r="C139" s="222"/>
      <c r="D139" s="217" t="s">
        <v>145</v>
      </c>
      <c r="E139" s="223" t="s">
        <v>1</v>
      </c>
      <c r="F139" s="224" t="s">
        <v>99</v>
      </c>
      <c r="G139" s="222"/>
      <c r="H139" s="225">
        <v>2084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29"/>
      <c r="U139" s="230"/>
      <c r="AT139" s="231" t="s">
        <v>145</v>
      </c>
      <c r="AU139" s="231" t="s">
        <v>86</v>
      </c>
      <c r="AV139" s="13" t="s">
        <v>86</v>
      </c>
      <c r="AW139" s="13" t="s">
        <v>33</v>
      </c>
      <c r="AX139" s="13" t="s">
        <v>84</v>
      </c>
      <c r="AY139" s="231" t="s">
        <v>129</v>
      </c>
    </row>
    <row r="140" spans="1:65" s="2" customFormat="1" ht="16.350000000000001" customHeight="1">
      <c r="A140" s="33"/>
      <c r="B140" s="34"/>
      <c r="C140" s="203" t="s">
        <v>168</v>
      </c>
      <c r="D140" s="203" t="s">
        <v>132</v>
      </c>
      <c r="E140" s="204" t="s">
        <v>169</v>
      </c>
      <c r="F140" s="205" t="s">
        <v>170</v>
      </c>
      <c r="G140" s="206" t="s">
        <v>171</v>
      </c>
      <c r="H140" s="207">
        <v>90</v>
      </c>
      <c r="I140" s="208"/>
      <c r="J140" s="209">
        <f>ROUND(I140*H140,2)</f>
        <v>0</v>
      </c>
      <c r="K140" s="210"/>
      <c r="L140" s="38"/>
      <c r="M140" s="211" t="s">
        <v>1</v>
      </c>
      <c r="N140" s="212" t="s">
        <v>42</v>
      </c>
      <c r="O140" s="70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3">
        <f>S140*H140</f>
        <v>0</v>
      </c>
      <c r="U140" s="214" t="s">
        <v>1</v>
      </c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5" t="s">
        <v>136</v>
      </c>
      <c r="AT140" s="215" t="s">
        <v>132</v>
      </c>
      <c r="AU140" s="215" t="s">
        <v>86</v>
      </c>
      <c r="AY140" s="16" t="s">
        <v>129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6" t="s">
        <v>84</v>
      </c>
      <c r="BK140" s="216">
        <f>ROUND(I140*H140,2)</f>
        <v>0</v>
      </c>
      <c r="BL140" s="16" t="s">
        <v>136</v>
      </c>
      <c r="BM140" s="215" t="s">
        <v>172</v>
      </c>
    </row>
    <row r="141" spans="1:65" s="2" customFormat="1" ht="19.5">
      <c r="A141" s="33"/>
      <c r="B141" s="34"/>
      <c r="C141" s="35"/>
      <c r="D141" s="217" t="s">
        <v>138</v>
      </c>
      <c r="E141" s="35"/>
      <c r="F141" s="218" t="s">
        <v>173</v>
      </c>
      <c r="G141" s="35"/>
      <c r="H141" s="35"/>
      <c r="I141" s="115"/>
      <c r="J141" s="35"/>
      <c r="K141" s="35"/>
      <c r="L141" s="38"/>
      <c r="M141" s="219"/>
      <c r="N141" s="220"/>
      <c r="O141" s="70"/>
      <c r="P141" s="70"/>
      <c r="Q141" s="70"/>
      <c r="R141" s="70"/>
      <c r="S141" s="70"/>
      <c r="T141" s="70"/>
      <c r="U141" s="71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138</v>
      </c>
      <c r="AU141" s="16" t="s">
        <v>86</v>
      </c>
    </row>
    <row r="142" spans="1:65" s="2" customFormat="1" ht="19.5">
      <c r="A142" s="33"/>
      <c r="B142" s="34"/>
      <c r="C142" s="35"/>
      <c r="D142" s="217" t="s">
        <v>161</v>
      </c>
      <c r="E142" s="35"/>
      <c r="F142" s="243" t="s">
        <v>174</v>
      </c>
      <c r="G142" s="35"/>
      <c r="H142" s="35"/>
      <c r="I142" s="115"/>
      <c r="J142" s="35"/>
      <c r="K142" s="35"/>
      <c r="L142" s="38"/>
      <c r="M142" s="219"/>
      <c r="N142" s="220"/>
      <c r="O142" s="70"/>
      <c r="P142" s="70"/>
      <c r="Q142" s="70"/>
      <c r="R142" s="70"/>
      <c r="S142" s="70"/>
      <c r="T142" s="70"/>
      <c r="U142" s="71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161</v>
      </c>
      <c r="AU142" s="16" t="s">
        <v>86</v>
      </c>
    </row>
    <row r="143" spans="1:65" s="13" customFormat="1">
      <c r="B143" s="221"/>
      <c r="C143" s="222"/>
      <c r="D143" s="217" t="s">
        <v>145</v>
      </c>
      <c r="E143" s="223" t="s">
        <v>1</v>
      </c>
      <c r="F143" s="224" t="s">
        <v>175</v>
      </c>
      <c r="G143" s="222"/>
      <c r="H143" s="225">
        <v>90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29"/>
      <c r="U143" s="230"/>
      <c r="AT143" s="231" t="s">
        <v>145</v>
      </c>
      <c r="AU143" s="231" t="s">
        <v>86</v>
      </c>
      <c r="AV143" s="13" t="s">
        <v>86</v>
      </c>
      <c r="AW143" s="13" t="s">
        <v>33</v>
      </c>
      <c r="AX143" s="13" t="s">
        <v>84</v>
      </c>
      <c r="AY143" s="231" t="s">
        <v>129</v>
      </c>
    </row>
    <row r="144" spans="1:65" s="2" customFormat="1" ht="16.350000000000001" customHeight="1">
      <c r="A144" s="33"/>
      <c r="B144" s="34"/>
      <c r="C144" s="203" t="s">
        <v>176</v>
      </c>
      <c r="D144" s="203" t="s">
        <v>132</v>
      </c>
      <c r="E144" s="204" t="s">
        <v>177</v>
      </c>
      <c r="F144" s="205" t="s">
        <v>178</v>
      </c>
      <c r="G144" s="206" t="s">
        <v>171</v>
      </c>
      <c r="H144" s="207">
        <v>720</v>
      </c>
      <c r="I144" s="208"/>
      <c r="J144" s="209">
        <f>ROUND(I144*H144,2)</f>
        <v>0</v>
      </c>
      <c r="K144" s="210"/>
      <c r="L144" s="38"/>
      <c r="M144" s="211" t="s">
        <v>1</v>
      </c>
      <c r="N144" s="212" t="s">
        <v>42</v>
      </c>
      <c r="O144" s="70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3">
        <f>S144*H144</f>
        <v>0</v>
      </c>
      <c r="U144" s="214" t="s">
        <v>1</v>
      </c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5" t="s">
        <v>136</v>
      </c>
      <c r="AT144" s="215" t="s">
        <v>132</v>
      </c>
      <c r="AU144" s="215" t="s">
        <v>86</v>
      </c>
      <c r="AY144" s="16" t="s">
        <v>129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6" t="s">
        <v>84</v>
      </c>
      <c r="BK144" s="216">
        <f>ROUND(I144*H144,2)</f>
        <v>0</v>
      </c>
      <c r="BL144" s="16" t="s">
        <v>136</v>
      </c>
      <c r="BM144" s="215" t="s">
        <v>179</v>
      </c>
    </row>
    <row r="145" spans="1:65" s="2" customFormat="1" ht="29.25">
      <c r="A145" s="33"/>
      <c r="B145" s="34"/>
      <c r="C145" s="35"/>
      <c r="D145" s="217" t="s">
        <v>138</v>
      </c>
      <c r="E145" s="35"/>
      <c r="F145" s="218" t="s">
        <v>180</v>
      </c>
      <c r="G145" s="35"/>
      <c r="H145" s="35"/>
      <c r="I145" s="115"/>
      <c r="J145" s="35"/>
      <c r="K145" s="35"/>
      <c r="L145" s="38"/>
      <c r="M145" s="219"/>
      <c r="N145" s="220"/>
      <c r="O145" s="70"/>
      <c r="P145" s="70"/>
      <c r="Q145" s="70"/>
      <c r="R145" s="70"/>
      <c r="S145" s="70"/>
      <c r="T145" s="70"/>
      <c r="U145" s="71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138</v>
      </c>
      <c r="AU145" s="16" t="s">
        <v>86</v>
      </c>
    </row>
    <row r="146" spans="1:65" s="13" customFormat="1">
      <c r="B146" s="221"/>
      <c r="C146" s="222"/>
      <c r="D146" s="217" t="s">
        <v>145</v>
      </c>
      <c r="E146" s="223" t="s">
        <v>1</v>
      </c>
      <c r="F146" s="224" t="s">
        <v>181</v>
      </c>
      <c r="G146" s="222"/>
      <c r="H146" s="225">
        <v>608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29"/>
      <c r="U146" s="230"/>
      <c r="AT146" s="231" t="s">
        <v>145</v>
      </c>
      <c r="AU146" s="231" t="s">
        <v>86</v>
      </c>
      <c r="AV146" s="13" t="s">
        <v>86</v>
      </c>
      <c r="AW146" s="13" t="s">
        <v>33</v>
      </c>
      <c r="AX146" s="13" t="s">
        <v>77</v>
      </c>
      <c r="AY146" s="231" t="s">
        <v>129</v>
      </c>
    </row>
    <row r="147" spans="1:65" s="13" customFormat="1">
      <c r="B147" s="221"/>
      <c r="C147" s="222"/>
      <c r="D147" s="217" t="s">
        <v>145</v>
      </c>
      <c r="E147" s="223" t="s">
        <v>1</v>
      </c>
      <c r="F147" s="224" t="s">
        <v>182</v>
      </c>
      <c r="G147" s="222"/>
      <c r="H147" s="225">
        <v>112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29"/>
      <c r="U147" s="230"/>
      <c r="AT147" s="231" t="s">
        <v>145</v>
      </c>
      <c r="AU147" s="231" t="s">
        <v>86</v>
      </c>
      <c r="AV147" s="13" t="s">
        <v>86</v>
      </c>
      <c r="AW147" s="13" t="s">
        <v>33</v>
      </c>
      <c r="AX147" s="13" t="s">
        <v>77</v>
      </c>
      <c r="AY147" s="231" t="s">
        <v>129</v>
      </c>
    </row>
    <row r="148" spans="1:65" s="14" customFormat="1">
      <c r="B148" s="232"/>
      <c r="C148" s="233"/>
      <c r="D148" s="217" t="s">
        <v>145</v>
      </c>
      <c r="E148" s="234" t="s">
        <v>1</v>
      </c>
      <c r="F148" s="235" t="s">
        <v>149</v>
      </c>
      <c r="G148" s="233"/>
      <c r="H148" s="236">
        <v>720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0"/>
      <c r="U148" s="241"/>
      <c r="AT148" s="242" t="s">
        <v>145</v>
      </c>
      <c r="AU148" s="242" t="s">
        <v>86</v>
      </c>
      <c r="AV148" s="14" t="s">
        <v>136</v>
      </c>
      <c r="AW148" s="14" t="s">
        <v>33</v>
      </c>
      <c r="AX148" s="14" t="s">
        <v>84</v>
      </c>
      <c r="AY148" s="242" t="s">
        <v>129</v>
      </c>
    </row>
    <row r="149" spans="1:65" s="2" customFormat="1" ht="16.350000000000001" customHeight="1">
      <c r="A149" s="33"/>
      <c r="B149" s="34"/>
      <c r="C149" s="203" t="s">
        <v>183</v>
      </c>
      <c r="D149" s="203" t="s">
        <v>132</v>
      </c>
      <c r="E149" s="204" t="s">
        <v>184</v>
      </c>
      <c r="F149" s="205" t="s">
        <v>185</v>
      </c>
      <c r="G149" s="206" t="s">
        <v>171</v>
      </c>
      <c r="H149" s="207">
        <v>40</v>
      </c>
      <c r="I149" s="208"/>
      <c r="J149" s="209">
        <f>ROUND(I149*H149,2)</f>
        <v>0</v>
      </c>
      <c r="K149" s="210"/>
      <c r="L149" s="38"/>
      <c r="M149" s="211" t="s">
        <v>1</v>
      </c>
      <c r="N149" s="212" t="s">
        <v>42</v>
      </c>
      <c r="O149" s="70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3">
        <f>S149*H149</f>
        <v>0</v>
      </c>
      <c r="U149" s="214" t="s">
        <v>1</v>
      </c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5" t="s">
        <v>136</v>
      </c>
      <c r="AT149" s="215" t="s">
        <v>132</v>
      </c>
      <c r="AU149" s="215" t="s">
        <v>86</v>
      </c>
      <c r="AY149" s="16" t="s">
        <v>129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6" t="s">
        <v>84</v>
      </c>
      <c r="BK149" s="216">
        <f>ROUND(I149*H149,2)</f>
        <v>0</v>
      </c>
      <c r="BL149" s="16" t="s">
        <v>136</v>
      </c>
      <c r="BM149" s="215" t="s">
        <v>186</v>
      </c>
    </row>
    <row r="150" spans="1:65" s="2" customFormat="1" ht="19.5">
      <c r="A150" s="33"/>
      <c r="B150" s="34"/>
      <c r="C150" s="35"/>
      <c r="D150" s="217" t="s">
        <v>138</v>
      </c>
      <c r="E150" s="35"/>
      <c r="F150" s="218" t="s">
        <v>187</v>
      </c>
      <c r="G150" s="35"/>
      <c r="H150" s="35"/>
      <c r="I150" s="115"/>
      <c r="J150" s="35"/>
      <c r="K150" s="35"/>
      <c r="L150" s="38"/>
      <c r="M150" s="219"/>
      <c r="N150" s="220"/>
      <c r="O150" s="70"/>
      <c r="P150" s="70"/>
      <c r="Q150" s="70"/>
      <c r="R150" s="70"/>
      <c r="S150" s="70"/>
      <c r="T150" s="70"/>
      <c r="U150" s="71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138</v>
      </c>
      <c r="AU150" s="16" t="s">
        <v>86</v>
      </c>
    </row>
    <row r="151" spans="1:65" s="2" customFormat="1" ht="16.350000000000001" customHeight="1">
      <c r="A151" s="33"/>
      <c r="B151" s="34"/>
      <c r="C151" s="203" t="s">
        <v>188</v>
      </c>
      <c r="D151" s="203" t="s">
        <v>132</v>
      </c>
      <c r="E151" s="204" t="s">
        <v>189</v>
      </c>
      <c r="F151" s="205" t="s">
        <v>190</v>
      </c>
      <c r="G151" s="206" t="s">
        <v>191</v>
      </c>
      <c r="H151" s="207">
        <v>20</v>
      </c>
      <c r="I151" s="208"/>
      <c r="J151" s="209">
        <f>ROUND(I151*H151,2)</f>
        <v>0</v>
      </c>
      <c r="K151" s="210"/>
      <c r="L151" s="38"/>
      <c r="M151" s="211" t="s">
        <v>1</v>
      </c>
      <c r="N151" s="212" t="s">
        <v>42</v>
      </c>
      <c r="O151" s="70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3">
        <f>S151*H151</f>
        <v>0</v>
      </c>
      <c r="U151" s="214" t="s">
        <v>1</v>
      </c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5" t="s">
        <v>136</v>
      </c>
      <c r="AT151" s="215" t="s">
        <v>132</v>
      </c>
      <c r="AU151" s="215" t="s">
        <v>86</v>
      </c>
      <c r="AY151" s="16" t="s">
        <v>129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6" t="s">
        <v>84</v>
      </c>
      <c r="BK151" s="216">
        <f>ROUND(I151*H151,2)</f>
        <v>0</v>
      </c>
      <c r="BL151" s="16" t="s">
        <v>136</v>
      </c>
      <c r="BM151" s="215" t="s">
        <v>192</v>
      </c>
    </row>
    <row r="152" spans="1:65" s="2" customFormat="1" ht="29.25">
      <c r="A152" s="33"/>
      <c r="B152" s="34"/>
      <c r="C152" s="35"/>
      <c r="D152" s="217" t="s">
        <v>138</v>
      </c>
      <c r="E152" s="35"/>
      <c r="F152" s="218" t="s">
        <v>193</v>
      </c>
      <c r="G152" s="35"/>
      <c r="H152" s="35"/>
      <c r="I152" s="115"/>
      <c r="J152" s="35"/>
      <c r="K152" s="35"/>
      <c r="L152" s="38"/>
      <c r="M152" s="219"/>
      <c r="N152" s="220"/>
      <c r="O152" s="70"/>
      <c r="P152" s="70"/>
      <c r="Q152" s="70"/>
      <c r="R152" s="70"/>
      <c r="S152" s="70"/>
      <c r="T152" s="70"/>
      <c r="U152" s="71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138</v>
      </c>
      <c r="AU152" s="16" t="s">
        <v>86</v>
      </c>
    </row>
    <row r="153" spans="1:65" s="13" customFormat="1">
      <c r="B153" s="221"/>
      <c r="C153" s="222"/>
      <c r="D153" s="217" t="s">
        <v>145</v>
      </c>
      <c r="E153" s="223" t="s">
        <v>1</v>
      </c>
      <c r="F153" s="224" t="s">
        <v>194</v>
      </c>
      <c r="G153" s="222"/>
      <c r="H153" s="225">
        <v>20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29"/>
      <c r="U153" s="230"/>
      <c r="AT153" s="231" t="s">
        <v>145</v>
      </c>
      <c r="AU153" s="231" t="s">
        <v>86</v>
      </c>
      <c r="AV153" s="13" t="s">
        <v>86</v>
      </c>
      <c r="AW153" s="13" t="s">
        <v>33</v>
      </c>
      <c r="AX153" s="13" t="s">
        <v>84</v>
      </c>
      <c r="AY153" s="231" t="s">
        <v>129</v>
      </c>
    </row>
    <row r="154" spans="1:65" s="2" customFormat="1" ht="16.350000000000001" customHeight="1">
      <c r="A154" s="33"/>
      <c r="B154" s="34"/>
      <c r="C154" s="203" t="s">
        <v>195</v>
      </c>
      <c r="D154" s="203" t="s">
        <v>132</v>
      </c>
      <c r="E154" s="204" t="s">
        <v>196</v>
      </c>
      <c r="F154" s="205" t="s">
        <v>197</v>
      </c>
      <c r="G154" s="206" t="s">
        <v>171</v>
      </c>
      <c r="H154" s="207">
        <v>6</v>
      </c>
      <c r="I154" s="208"/>
      <c r="J154" s="209">
        <f>ROUND(I154*H154,2)</f>
        <v>0</v>
      </c>
      <c r="K154" s="210"/>
      <c r="L154" s="38"/>
      <c r="M154" s="211" t="s">
        <v>1</v>
      </c>
      <c r="N154" s="212" t="s">
        <v>42</v>
      </c>
      <c r="O154" s="70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3">
        <f>S154*H154</f>
        <v>0</v>
      </c>
      <c r="U154" s="214" t="s">
        <v>1</v>
      </c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5" t="s">
        <v>136</v>
      </c>
      <c r="AT154" s="215" t="s">
        <v>132</v>
      </c>
      <c r="AU154" s="215" t="s">
        <v>86</v>
      </c>
      <c r="AY154" s="16" t="s">
        <v>129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6" t="s">
        <v>84</v>
      </c>
      <c r="BK154" s="216">
        <f>ROUND(I154*H154,2)</f>
        <v>0</v>
      </c>
      <c r="BL154" s="16" t="s">
        <v>136</v>
      </c>
      <c r="BM154" s="215" t="s">
        <v>198</v>
      </c>
    </row>
    <row r="155" spans="1:65" s="2" customFormat="1" ht="29.25">
      <c r="A155" s="33"/>
      <c r="B155" s="34"/>
      <c r="C155" s="35"/>
      <c r="D155" s="217" t="s">
        <v>138</v>
      </c>
      <c r="E155" s="35"/>
      <c r="F155" s="218" t="s">
        <v>199</v>
      </c>
      <c r="G155" s="35"/>
      <c r="H155" s="35"/>
      <c r="I155" s="115"/>
      <c r="J155" s="35"/>
      <c r="K155" s="35"/>
      <c r="L155" s="38"/>
      <c r="M155" s="219"/>
      <c r="N155" s="220"/>
      <c r="O155" s="70"/>
      <c r="P155" s="70"/>
      <c r="Q155" s="70"/>
      <c r="R155" s="70"/>
      <c r="S155" s="70"/>
      <c r="T155" s="70"/>
      <c r="U155" s="71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138</v>
      </c>
      <c r="AU155" s="16" t="s">
        <v>86</v>
      </c>
    </row>
    <row r="156" spans="1:65" s="2" customFormat="1" ht="16.350000000000001" customHeight="1">
      <c r="A156" s="33"/>
      <c r="B156" s="34"/>
      <c r="C156" s="203" t="s">
        <v>200</v>
      </c>
      <c r="D156" s="203" t="s">
        <v>132</v>
      </c>
      <c r="E156" s="204" t="s">
        <v>201</v>
      </c>
      <c r="F156" s="205" t="s">
        <v>202</v>
      </c>
      <c r="G156" s="206" t="s">
        <v>203</v>
      </c>
      <c r="H156" s="207">
        <v>6.9290000000000003</v>
      </c>
      <c r="I156" s="208"/>
      <c r="J156" s="209">
        <f>ROUND(I156*H156,2)</f>
        <v>0</v>
      </c>
      <c r="K156" s="210"/>
      <c r="L156" s="38"/>
      <c r="M156" s="211" t="s">
        <v>1</v>
      </c>
      <c r="N156" s="212" t="s">
        <v>42</v>
      </c>
      <c r="O156" s="70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3">
        <f>S156*H156</f>
        <v>0</v>
      </c>
      <c r="U156" s="214" t="s">
        <v>1</v>
      </c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5" t="s">
        <v>136</v>
      </c>
      <c r="AT156" s="215" t="s">
        <v>132</v>
      </c>
      <c r="AU156" s="215" t="s">
        <v>86</v>
      </c>
      <c r="AY156" s="16" t="s">
        <v>129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6" t="s">
        <v>84</v>
      </c>
      <c r="BK156" s="216">
        <f>ROUND(I156*H156,2)</f>
        <v>0</v>
      </c>
      <c r="BL156" s="16" t="s">
        <v>136</v>
      </c>
      <c r="BM156" s="215" t="s">
        <v>204</v>
      </c>
    </row>
    <row r="157" spans="1:65" s="2" customFormat="1" ht="48.75">
      <c r="A157" s="33"/>
      <c r="B157" s="34"/>
      <c r="C157" s="35"/>
      <c r="D157" s="217" t="s">
        <v>138</v>
      </c>
      <c r="E157" s="35"/>
      <c r="F157" s="218" t="s">
        <v>205</v>
      </c>
      <c r="G157" s="35"/>
      <c r="H157" s="35"/>
      <c r="I157" s="115"/>
      <c r="J157" s="35"/>
      <c r="K157" s="35"/>
      <c r="L157" s="38"/>
      <c r="M157" s="219"/>
      <c r="N157" s="220"/>
      <c r="O157" s="70"/>
      <c r="P157" s="70"/>
      <c r="Q157" s="70"/>
      <c r="R157" s="70"/>
      <c r="S157" s="70"/>
      <c r="T157" s="70"/>
      <c r="U157" s="71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138</v>
      </c>
      <c r="AU157" s="16" t="s">
        <v>86</v>
      </c>
    </row>
    <row r="158" spans="1:65" s="2" customFormat="1" ht="19.5">
      <c r="A158" s="33"/>
      <c r="B158" s="34"/>
      <c r="C158" s="35"/>
      <c r="D158" s="217" t="s">
        <v>161</v>
      </c>
      <c r="E158" s="35"/>
      <c r="F158" s="243" t="s">
        <v>206</v>
      </c>
      <c r="G158" s="35"/>
      <c r="H158" s="35"/>
      <c r="I158" s="115"/>
      <c r="J158" s="35"/>
      <c r="K158" s="35"/>
      <c r="L158" s="38"/>
      <c r="M158" s="219"/>
      <c r="N158" s="220"/>
      <c r="O158" s="70"/>
      <c r="P158" s="70"/>
      <c r="Q158" s="70"/>
      <c r="R158" s="70"/>
      <c r="S158" s="70"/>
      <c r="T158" s="70"/>
      <c r="U158" s="71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161</v>
      </c>
      <c r="AU158" s="16" t="s">
        <v>86</v>
      </c>
    </row>
    <row r="159" spans="1:65" s="13" customFormat="1" ht="22.5">
      <c r="B159" s="221"/>
      <c r="C159" s="222"/>
      <c r="D159" s="217" t="s">
        <v>145</v>
      </c>
      <c r="E159" s="223" t="s">
        <v>1</v>
      </c>
      <c r="F159" s="224" t="s">
        <v>207</v>
      </c>
      <c r="G159" s="222"/>
      <c r="H159" s="225">
        <v>5.6959999999999997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29"/>
      <c r="U159" s="230"/>
      <c r="AT159" s="231" t="s">
        <v>145</v>
      </c>
      <c r="AU159" s="231" t="s">
        <v>86</v>
      </c>
      <c r="AV159" s="13" t="s">
        <v>86</v>
      </c>
      <c r="AW159" s="13" t="s">
        <v>33</v>
      </c>
      <c r="AX159" s="13" t="s">
        <v>77</v>
      </c>
      <c r="AY159" s="231" t="s">
        <v>129</v>
      </c>
    </row>
    <row r="160" spans="1:65" s="13" customFormat="1">
      <c r="B160" s="221"/>
      <c r="C160" s="222"/>
      <c r="D160" s="217" t="s">
        <v>145</v>
      </c>
      <c r="E160" s="223" t="s">
        <v>1</v>
      </c>
      <c r="F160" s="224" t="s">
        <v>208</v>
      </c>
      <c r="G160" s="222"/>
      <c r="H160" s="225">
        <v>1.095</v>
      </c>
      <c r="I160" s="226"/>
      <c r="J160" s="222"/>
      <c r="K160" s="222"/>
      <c r="L160" s="227"/>
      <c r="M160" s="228"/>
      <c r="N160" s="229"/>
      <c r="O160" s="229"/>
      <c r="P160" s="229"/>
      <c r="Q160" s="229"/>
      <c r="R160" s="229"/>
      <c r="S160" s="229"/>
      <c r="T160" s="229"/>
      <c r="U160" s="230"/>
      <c r="AT160" s="231" t="s">
        <v>145</v>
      </c>
      <c r="AU160" s="231" t="s">
        <v>86</v>
      </c>
      <c r="AV160" s="13" t="s">
        <v>86</v>
      </c>
      <c r="AW160" s="13" t="s">
        <v>33</v>
      </c>
      <c r="AX160" s="13" t="s">
        <v>77</v>
      </c>
      <c r="AY160" s="231" t="s">
        <v>129</v>
      </c>
    </row>
    <row r="161" spans="1:65" s="13" customFormat="1">
      <c r="B161" s="221"/>
      <c r="C161" s="222"/>
      <c r="D161" s="217" t="s">
        <v>145</v>
      </c>
      <c r="E161" s="223" t="s">
        <v>1</v>
      </c>
      <c r="F161" s="224" t="s">
        <v>209</v>
      </c>
      <c r="G161" s="222"/>
      <c r="H161" s="225">
        <v>0.13800000000000001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29"/>
      <c r="U161" s="230"/>
      <c r="AT161" s="231" t="s">
        <v>145</v>
      </c>
      <c r="AU161" s="231" t="s">
        <v>86</v>
      </c>
      <c r="AV161" s="13" t="s">
        <v>86</v>
      </c>
      <c r="AW161" s="13" t="s">
        <v>33</v>
      </c>
      <c r="AX161" s="13" t="s">
        <v>77</v>
      </c>
      <c r="AY161" s="231" t="s">
        <v>129</v>
      </c>
    </row>
    <row r="162" spans="1:65" s="14" customFormat="1">
      <c r="B162" s="232"/>
      <c r="C162" s="233"/>
      <c r="D162" s="217" t="s">
        <v>145</v>
      </c>
      <c r="E162" s="234" t="s">
        <v>1</v>
      </c>
      <c r="F162" s="235" t="s">
        <v>149</v>
      </c>
      <c r="G162" s="233"/>
      <c r="H162" s="236">
        <v>6.9289999999999994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0"/>
      <c r="U162" s="241"/>
      <c r="AT162" s="242" t="s">
        <v>145</v>
      </c>
      <c r="AU162" s="242" t="s">
        <v>86</v>
      </c>
      <c r="AV162" s="14" t="s">
        <v>136</v>
      </c>
      <c r="AW162" s="14" t="s">
        <v>33</v>
      </c>
      <c r="AX162" s="14" t="s">
        <v>84</v>
      </c>
      <c r="AY162" s="242" t="s">
        <v>129</v>
      </c>
    </row>
    <row r="163" spans="1:65" s="2" customFormat="1" ht="16.350000000000001" customHeight="1">
      <c r="A163" s="33"/>
      <c r="B163" s="34"/>
      <c r="C163" s="203" t="s">
        <v>210</v>
      </c>
      <c r="D163" s="203" t="s">
        <v>132</v>
      </c>
      <c r="E163" s="204" t="s">
        <v>211</v>
      </c>
      <c r="F163" s="205" t="s">
        <v>212</v>
      </c>
      <c r="G163" s="206" t="s">
        <v>158</v>
      </c>
      <c r="H163" s="207">
        <v>417</v>
      </c>
      <c r="I163" s="208"/>
      <c r="J163" s="209">
        <f>ROUND(I163*H163,2)</f>
        <v>0</v>
      </c>
      <c r="K163" s="210"/>
      <c r="L163" s="38"/>
      <c r="M163" s="211" t="s">
        <v>1</v>
      </c>
      <c r="N163" s="212" t="s">
        <v>42</v>
      </c>
      <c r="O163" s="70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3">
        <f>S163*H163</f>
        <v>0</v>
      </c>
      <c r="U163" s="214" t="s">
        <v>1</v>
      </c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5" t="s">
        <v>136</v>
      </c>
      <c r="AT163" s="215" t="s">
        <v>132</v>
      </c>
      <c r="AU163" s="215" t="s">
        <v>86</v>
      </c>
      <c r="AY163" s="16" t="s">
        <v>129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6" t="s">
        <v>84</v>
      </c>
      <c r="BK163" s="216">
        <f>ROUND(I163*H163,2)</f>
        <v>0</v>
      </c>
      <c r="BL163" s="16" t="s">
        <v>136</v>
      </c>
      <c r="BM163" s="215" t="s">
        <v>213</v>
      </c>
    </row>
    <row r="164" spans="1:65" s="2" customFormat="1" ht="68.25">
      <c r="A164" s="33"/>
      <c r="B164" s="34"/>
      <c r="C164" s="35"/>
      <c r="D164" s="217" t="s">
        <v>138</v>
      </c>
      <c r="E164" s="35"/>
      <c r="F164" s="218" t="s">
        <v>214</v>
      </c>
      <c r="G164" s="35"/>
      <c r="H164" s="35"/>
      <c r="I164" s="115"/>
      <c r="J164" s="35"/>
      <c r="K164" s="35"/>
      <c r="L164" s="38"/>
      <c r="M164" s="219"/>
      <c r="N164" s="220"/>
      <c r="O164" s="70"/>
      <c r="P164" s="70"/>
      <c r="Q164" s="70"/>
      <c r="R164" s="70"/>
      <c r="S164" s="70"/>
      <c r="T164" s="70"/>
      <c r="U164" s="71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138</v>
      </c>
      <c r="AU164" s="16" t="s">
        <v>86</v>
      </c>
    </row>
    <row r="165" spans="1:65" s="2" customFormat="1" ht="19.5">
      <c r="A165" s="33"/>
      <c r="B165" s="34"/>
      <c r="C165" s="35"/>
      <c r="D165" s="217" t="s">
        <v>161</v>
      </c>
      <c r="E165" s="35"/>
      <c r="F165" s="243" t="s">
        <v>162</v>
      </c>
      <c r="G165" s="35"/>
      <c r="H165" s="35"/>
      <c r="I165" s="115"/>
      <c r="J165" s="35"/>
      <c r="K165" s="35"/>
      <c r="L165" s="38"/>
      <c r="M165" s="219"/>
      <c r="N165" s="220"/>
      <c r="O165" s="70"/>
      <c r="P165" s="70"/>
      <c r="Q165" s="70"/>
      <c r="R165" s="70"/>
      <c r="S165" s="70"/>
      <c r="T165" s="70"/>
      <c r="U165" s="71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161</v>
      </c>
      <c r="AU165" s="16" t="s">
        <v>86</v>
      </c>
    </row>
    <row r="166" spans="1:65" s="13" customFormat="1">
      <c r="B166" s="221"/>
      <c r="C166" s="222"/>
      <c r="D166" s="217" t="s">
        <v>145</v>
      </c>
      <c r="E166" s="223" t="s">
        <v>1</v>
      </c>
      <c r="F166" s="224" t="s">
        <v>215</v>
      </c>
      <c r="G166" s="222"/>
      <c r="H166" s="225">
        <v>417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29"/>
      <c r="U166" s="230"/>
      <c r="AT166" s="231" t="s">
        <v>145</v>
      </c>
      <c r="AU166" s="231" t="s">
        <v>86</v>
      </c>
      <c r="AV166" s="13" t="s">
        <v>86</v>
      </c>
      <c r="AW166" s="13" t="s">
        <v>33</v>
      </c>
      <c r="AX166" s="13" t="s">
        <v>84</v>
      </c>
      <c r="AY166" s="231" t="s">
        <v>129</v>
      </c>
    </row>
    <row r="167" spans="1:65" s="2" customFormat="1" ht="16.350000000000001" customHeight="1">
      <c r="A167" s="33"/>
      <c r="B167" s="34"/>
      <c r="C167" s="203" t="s">
        <v>216</v>
      </c>
      <c r="D167" s="203" t="s">
        <v>132</v>
      </c>
      <c r="E167" s="204" t="s">
        <v>217</v>
      </c>
      <c r="F167" s="205" t="s">
        <v>218</v>
      </c>
      <c r="G167" s="206" t="s">
        <v>158</v>
      </c>
      <c r="H167" s="207">
        <v>417</v>
      </c>
      <c r="I167" s="208"/>
      <c r="J167" s="209">
        <f>ROUND(I167*H167,2)</f>
        <v>0</v>
      </c>
      <c r="K167" s="210"/>
      <c r="L167" s="38"/>
      <c r="M167" s="211" t="s">
        <v>1</v>
      </c>
      <c r="N167" s="212" t="s">
        <v>42</v>
      </c>
      <c r="O167" s="70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3">
        <f>S167*H167</f>
        <v>0</v>
      </c>
      <c r="U167" s="214" t="s">
        <v>1</v>
      </c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5" t="s">
        <v>136</v>
      </c>
      <c r="AT167" s="215" t="s">
        <v>132</v>
      </c>
      <c r="AU167" s="215" t="s">
        <v>86</v>
      </c>
      <c r="AY167" s="16" t="s">
        <v>129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6" t="s">
        <v>84</v>
      </c>
      <c r="BK167" s="216">
        <f>ROUND(I167*H167,2)</f>
        <v>0</v>
      </c>
      <c r="BL167" s="16" t="s">
        <v>136</v>
      </c>
      <c r="BM167" s="215" t="s">
        <v>219</v>
      </c>
    </row>
    <row r="168" spans="1:65" s="2" customFormat="1" ht="68.25">
      <c r="A168" s="33"/>
      <c r="B168" s="34"/>
      <c r="C168" s="35"/>
      <c r="D168" s="217" t="s">
        <v>138</v>
      </c>
      <c r="E168" s="35"/>
      <c r="F168" s="218" t="s">
        <v>220</v>
      </c>
      <c r="G168" s="35"/>
      <c r="H168" s="35"/>
      <c r="I168" s="115"/>
      <c r="J168" s="35"/>
      <c r="K168" s="35"/>
      <c r="L168" s="38"/>
      <c r="M168" s="219"/>
      <c r="N168" s="220"/>
      <c r="O168" s="70"/>
      <c r="P168" s="70"/>
      <c r="Q168" s="70"/>
      <c r="R168" s="70"/>
      <c r="S168" s="70"/>
      <c r="T168" s="70"/>
      <c r="U168" s="71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138</v>
      </c>
      <c r="AU168" s="16" t="s">
        <v>86</v>
      </c>
    </row>
    <row r="169" spans="1:65" s="2" customFormat="1" ht="19.5">
      <c r="A169" s="33"/>
      <c r="B169" s="34"/>
      <c r="C169" s="35"/>
      <c r="D169" s="217" t="s">
        <v>161</v>
      </c>
      <c r="E169" s="35"/>
      <c r="F169" s="243" t="s">
        <v>162</v>
      </c>
      <c r="G169" s="35"/>
      <c r="H169" s="35"/>
      <c r="I169" s="115"/>
      <c r="J169" s="35"/>
      <c r="K169" s="35"/>
      <c r="L169" s="38"/>
      <c r="M169" s="219"/>
      <c r="N169" s="220"/>
      <c r="O169" s="70"/>
      <c r="P169" s="70"/>
      <c r="Q169" s="70"/>
      <c r="R169" s="70"/>
      <c r="S169" s="70"/>
      <c r="T169" s="70"/>
      <c r="U169" s="71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161</v>
      </c>
      <c r="AU169" s="16" t="s">
        <v>86</v>
      </c>
    </row>
    <row r="170" spans="1:65" s="13" customFormat="1">
      <c r="B170" s="221"/>
      <c r="C170" s="222"/>
      <c r="D170" s="217" t="s">
        <v>145</v>
      </c>
      <c r="E170" s="223" t="s">
        <v>1</v>
      </c>
      <c r="F170" s="224" t="s">
        <v>215</v>
      </c>
      <c r="G170" s="222"/>
      <c r="H170" s="225">
        <v>417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29"/>
      <c r="U170" s="230"/>
      <c r="AT170" s="231" t="s">
        <v>145</v>
      </c>
      <c r="AU170" s="231" t="s">
        <v>86</v>
      </c>
      <c r="AV170" s="13" t="s">
        <v>86</v>
      </c>
      <c r="AW170" s="13" t="s">
        <v>33</v>
      </c>
      <c r="AX170" s="13" t="s">
        <v>84</v>
      </c>
      <c r="AY170" s="231" t="s">
        <v>129</v>
      </c>
    </row>
    <row r="171" spans="1:65" s="2" customFormat="1" ht="16.350000000000001" customHeight="1">
      <c r="A171" s="33"/>
      <c r="B171" s="34"/>
      <c r="C171" s="203" t="s">
        <v>221</v>
      </c>
      <c r="D171" s="203" t="s">
        <v>132</v>
      </c>
      <c r="E171" s="204" t="s">
        <v>222</v>
      </c>
      <c r="F171" s="205" t="s">
        <v>223</v>
      </c>
      <c r="G171" s="206" t="s">
        <v>224</v>
      </c>
      <c r="H171" s="207">
        <v>50</v>
      </c>
      <c r="I171" s="208"/>
      <c r="J171" s="209">
        <f>ROUND(I171*H171,2)</f>
        <v>0</v>
      </c>
      <c r="K171" s="210"/>
      <c r="L171" s="38"/>
      <c r="M171" s="211" t="s">
        <v>1</v>
      </c>
      <c r="N171" s="212" t="s">
        <v>42</v>
      </c>
      <c r="O171" s="70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3">
        <f>S171*H171</f>
        <v>0</v>
      </c>
      <c r="U171" s="214" t="s">
        <v>1</v>
      </c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5" t="s">
        <v>136</v>
      </c>
      <c r="AT171" s="215" t="s">
        <v>132</v>
      </c>
      <c r="AU171" s="215" t="s">
        <v>86</v>
      </c>
      <c r="AY171" s="16" t="s">
        <v>129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6" t="s">
        <v>84</v>
      </c>
      <c r="BK171" s="216">
        <f>ROUND(I171*H171,2)</f>
        <v>0</v>
      </c>
      <c r="BL171" s="16" t="s">
        <v>136</v>
      </c>
      <c r="BM171" s="215" t="s">
        <v>225</v>
      </c>
    </row>
    <row r="172" spans="1:65" s="2" customFormat="1" ht="48.75">
      <c r="A172" s="33"/>
      <c r="B172" s="34"/>
      <c r="C172" s="35"/>
      <c r="D172" s="217" t="s">
        <v>138</v>
      </c>
      <c r="E172" s="35"/>
      <c r="F172" s="218" t="s">
        <v>226</v>
      </c>
      <c r="G172" s="35"/>
      <c r="H172" s="35"/>
      <c r="I172" s="115"/>
      <c r="J172" s="35"/>
      <c r="K172" s="35"/>
      <c r="L172" s="38"/>
      <c r="M172" s="219"/>
      <c r="N172" s="220"/>
      <c r="O172" s="70"/>
      <c r="P172" s="70"/>
      <c r="Q172" s="70"/>
      <c r="R172" s="70"/>
      <c r="S172" s="70"/>
      <c r="T172" s="70"/>
      <c r="U172" s="71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138</v>
      </c>
      <c r="AU172" s="16" t="s">
        <v>86</v>
      </c>
    </row>
    <row r="173" spans="1:65" s="13" customFormat="1">
      <c r="B173" s="221"/>
      <c r="C173" s="222"/>
      <c r="D173" s="217" t="s">
        <v>145</v>
      </c>
      <c r="E173" s="223" t="s">
        <v>1</v>
      </c>
      <c r="F173" s="224" t="s">
        <v>97</v>
      </c>
      <c r="G173" s="222"/>
      <c r="H173" s="225">
        <v>50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29"/>
      <c r="U173" s="230"/>
      <c r="AT173" s="231" t="s">
        <v>145</v>
      </c>
      <c r="AU173" s="231" t="s">
        <v>86</v>
      </c>
      <c r="AV173" s="13" t="s">
        <v>86</v>
      </c>
      <c r="AW173" s="13" t="s">
        <v>33</v>
      </c>
      <c r="AX173" s="13" t="s">
        <v>84</v>
      </c>
      <c r="AY173" s="231" t="s">
        <v>129</v>
      </c>
    </row>
    <row r="174" spans="1:65" s="2" customFormat="1" ht="16.350000000000001" customHeight="1">
      <c r="A174" s="33"/>
      <c r="B174" s="34"/>
      <c r="C174" s="203" t="s">
        <v>8</v>
      </c>
      <c r="D174" s="203" t="s">
        <v>132</v>
      </c>
      <c r="E174" s="204" t="s">
        <v>227</v>
      </c>
      <c r="F174" s="205" t="s">
        <v>228</v>
      </c>
      <c r="G174" s="206" t="s">
        <v>224</v>
      </c>
      <c r="H174" s="207">
        <v>34</v>
      </c>
      <c r="I174" s="208"/>
      <c r="J174" s="209">
        <f>ROUND(I174*H174,2)</f>
        <v>0</v>
      </c>
      <c r="K174" s="210"/>
      <c r="L174" s="38"/>
      <c r="M174" s="211" t="s">
        <v>1</v>
      </c>
      <c r="N174" s="212" t="s">
        <v>42</v>
      </c>
      <c r="O174" s="70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3">
        <f>S174*H174</f>
        <v>0</v>
      </c>
      <c r="U174" s="214" t="s">
        <v>1</v>
      </c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5" t="s">
        <v>136</v>
      </c>
      <c r="AT174" s="215" t="s">
        <v>132</v>
      </c>
      <c r="AU174" s="215" t="s">
        <v>86</v>
      </c>
      <c r="AY174" s="16" t="s">
        <v>129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6" t="s">
        <v>84</v>
      </c>
      <c r="BK174" s="216">
        <f>ROUND(I174*H174,2)</f>
        <v>0</v>
      </c>
      <c r="BL174" s="16" t="s">
        <v>136</v>
      </c>
      <c r="BM174" s="215" t="s">
        <v>229</v>
      </c>
    </row>
    <row r="175" spans="1:65" s="2" customFormat="1" ht="48.75">
      <c r="A175" s="33"/>
      <c r="B175" s="34"/>
      <c r="C175" s="35"/>
      <c r="D175" s="217" t="s">
        <v>138</v>
      </c>
      <c r="E175" s="35"/>
      <c r="F175" s="218" t="s">
        <v>230</v>
      </c>
      <c r="G175" s="35"/>
      <c r="H175" s="35"/>
      <c r="I175" s="115"/>
      <c r="J175" s="35"/>
      <c r="K175" s="35"/>
      <c r="L175" s="38"/>
      <c r="M175" s="219"/>
      <c r="N175" s="220"/>
      <c r="O175" s="70"/>
      <c r="P175" s="70"/>
      <c r="Q175" s="70"/>
      <c r="R175" s="70"/>
      <c r="S175" s="70"/>
      <c r="T175" s="70"/>
      <c r="U175" s="71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138</v>
      </c>
      <c r="AU175" s="16" t="s">
        <v>86</v>
      </c>
    </row>
    <row r="176" spans="1:65" s="13" customFormat="1">
      <c r="B176" s="221"/>
      <c r="C176" s="222"/>
      <c r="D176" s="217" t="s">
        <v>145</v>
      </c>
      <c r="E176" s="223" t="s">
        <v>1</v>
      </c>
      <c r="F176" s="224" t="s">
        <v>231</v>
      </c>
      <c r="G176" s="222"/>
      <c r="H176" s="225">
        <v>34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29"/>
      <c r="U176" s="230"/>
      <c r="AT176" s="231" t="s">
        <v>145</v>
      </c>
      <c r="AU176" s="231" t="s">
        <v>86</v>
      </c>
      <c r="AV176" s="13" t="s">
        <v>86</v>
      </c>
      <c r="AW176" s="13" t="s">
        <v>33</v>
      </c>
      <c r="AX176" s="13" t="s">
        <v>84</v>
      </c>
      <c r="AY176" s="231" t="s">
        <v>129</v>
      </c>
    </row>
    <row r="177" spans="1:65" s="2" customFormat="1" ht="16.350000000000001" customHeight="1">
      <c r="A177" s="33"/>
      <c r="B177" s="34"/>
      <c r="C177" s="203" t="s">
        <v>232</v>
      </c>
      <c r="D177" s="203" t="s">
        <v>132</v>
      </c>
      <c r="E177" s="204" t="s">
        <v>233</v>
      </c>
      <c r="F177" s="205" t="s">
        <v>234</v>
      </c>
      <c r="G177" s="206" t="s">
        <v>224</v>
      </c>
      <c r="H177" s="207">
        <v>6</v>
      </c>
      <c r="I177" s="208"/>
      <c r="J177" s="209">
        <f>ROUND(I177*H177,2)</f>
        <v>0</v>
      </c>
      <c r="K177" s="210"/>
      <c r="L177" s="38"/>
      <c r="M177" s="211" t="s">
        <v>1</v>
      </c>
      <c r="N177" s="212" t="s">
        <v>42</v>
      </c>
      <c r="O177" s="70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3">
        <f>S177*H177</f>
        <v>0</v>
      </c>
      <c r="U177" s="214" t="s">
        <v>1</v>
      </c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5" t="s">
        <v>136</v>
      </c>
      <c r="AT177" s="215" t="s">
        <v>132</v>
      </c>
      <c r="AU177" s="215" t="s">
        <v>86</v>
      </c>
      <c r="AY177" s="16" t="s">
        <v>129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6" t="s">
        <v>84</v>
      </c>
      <c r="BK177" s="216">
        <f>ROUND(I177*H177,2)</f>
        <v>0</v>
      </c>
      <c r="BL177" s="16" t="s">
        <v>136</v>
      </c>
      <c r="BM177" s="215" t="s">
        <v>235</v>
      </c>
    </row>
    <row r="178" spans="1:65" s="2" customFormat="1" ht="39">
      <c r="A178" s="33"/>
      <c r="B178" s="34"/>
      <c r="C178" s="35"/>
      <c r="D178" s="217" t="s">
        <v>138</v>
      </c>
      <c r="E178" s="35"/>
      <c r="F178" s="218" t="s">
        <v>236</v>
      </c>
      <c r="G178" s="35"/>
      <c r="H178" s="35"/>
      <c r="I178" s="115"/>
      <c r="J178" s="35"/>
      <c r="K178" s="35"/>
      <c r="L178" s="38"/>
      <c r="M178" s="219"/>
      <c r="N178" s="220"/>
      <c r="O178" s="70"/>
      <c r="P178" s="70"/>
      <c r="Q178" s="70"/>
      <c r="R178" s="70"/>
      <c r="S178" s="70"/>
      <c r="T178" s="70"/>
      <c r="U178" s="71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138</v>
      </c>
      <c r="AU178" s="16" t="s">
        <v>86</v>
      </c>
    </row>
    <row r="179" spans="1:65" s="2" customFormat="1" ht="16.350000000000001" customHeight="1">
      <c r="A179" s="33"/>
      <c r="B179" s="34"/>
      <c r="C179" s="203" t="s">
        <v>237</v>
      </c>
      <c r="D179" s="203" t="s">
        <v>132</v>
      </c>
      <c r="E179" s="204" t="s">
        <v>238</v>
      </c>
      <c r="F179" s="205" t="s">
        <v>239</v>
      </c>
      <c r="G179" s="206" t="s">
        <v>224</v>
      </c>
      <c r="H179" s="207">
        <v>6</v>
      </c>
      <c r="I179" s="208"/>
      <c r="J179" s="209">
        <f>ROUND(I179*H179,2)</f>
        <v>0</v>
      </c>
      <c r="K179" s="210"/>
      <c r="L179" s="38"/>
      <c r="M179" s="211" t="s">
        <v>1</v>
      </c>
      <c r="N179" s="212" t="s">
        <v>42</v>
      </c>
      <c r="O179" s="70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3">
        <f>S179*H179</f>
        <v>0</v>
      </c>
      <c r="U179" s="214" t="s">
        <v>1</v>
      </c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5" t="s">
        <v>136</v>
      </c>
      <c r="AT179" s="215" t="s">
        <v>132</v>
      </c>
      <c r="AU179" s="215" t="s">
        <v>86</v>
      </c>
      <c r="AY179" s="16" t="s">
        <v>129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6" t="s">
        <v>84</v>
      </c>
      <c r="BK179" s="216">
        <f>ROUND(I179*H179,2)</f>
        <v>0</v>
      </c>
      <c r="BL179" s="16" t="s">
        <v>136</v>
      </c>
      <c r="BM179" s="215" t="s">
        <v>240</v>
      </c>
    </row>
    <row r="180" spans="1:65" s="2" customFormat="1" ht="39">
      <c r="A180" s="33"/>
      <c r="B180" s="34"/>
      <c r="C180" s="35"/>
      <c r="D180" s="217" t="s">
        <v>138</v>
      </c>
      <c r="E180" s="35"/>
      <c r="F180" s="218" t="s">
        <v>241</v>
      </c>
      <c r="G180" s="35"/>
      <c r="H180" s="35"/>
      <c r="I180" s="115"/>
      <c r="J180" s="35"/>
      <c r="K180" s="35"/>
      <c r="L180" s="38"/>
      <c r="M180" s="219"/>
      <c r="N180" s="220"/>
      <c r="O180" s="70"/>
      <c r="P180" s="70"/>
      <c r="Q180" s="70"/>
      <c r="R180" s="70"/>
      <c r="S180" s="70"/>
      <c r="T180" s="70"/>
      <c r="U180" s="71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138</v>
      </c>
      <c r="AU180" s="16" t="s">
        <v>86</v>
      </c>
    </row>
    <row r="181" spans="1:65" s="2" customFormat="1" ht="21.2" customHeight="1">
      <c r="A181" s="33"/>
      <c r="B181" s="34"/>
      <c r="C181" s="203" t="s">
        <v>242</v>
      </c>
      <c r="D181" s="203" t="s">
        <v>132</v>
      </c>
      <c r="E181" s="204" t="s">
        <v>243</v>
      </c>
      <c r="F181" s="205" t="s">
        <v>244</v>
      </c>
      <c r="G181" s="206" t="s">
        <v>158</v>
      </c>
      <c r="H181" s="207">
        <v>470</v>
      </c>
      <c r="I181" s="208"/>
      <c r="J181" s="209">
        <f>ROUND(I181*H181,2)</f>
        <v>0</v>
      </c>
      <c r="K181" s="210"/>
      <c r="L181" s="38"/>
      <c r="M181" s="211" t="s">
        <v>1</v>
      </c>
      <c r="N181" s="212" t="s">
        <v>42</v>
      </c>
      <c r="O181" s="70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3">
        <f>S181*H181</f>
        <v>0</v>
      </c>
      <c r="U181" s="214" t="s">
        <v>1</v>
      </c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5" t="s">
        <v>136</v>
      </c>
      <c r="AT181" s="215" t="s">
        <v>132</v>
      </c>
      <c r="AU181" s="215" t="s">
        <v>86</v>
      </c>
      <c r="AY181" s="16" t="s">
        <v>129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6" t="s">
        <v>84</v>
      </c>
      <c r="BK181" s="216">
        <f>ROUND(I181*H181,2)</f>
        <v>0</v>
      </c>
      <c r="BL181" s="16" t="s">
        <v>136</v>
      </c>
      <c r="BM181" s="215" t="s">
        <v>245</v>
      </c>
    </row>
    <row r="182" spans="1:65" s="2" customFormat="1" ht="39">
      <c r="A182" s="33"/>
      <c r="B182" s="34"/>
      <c r="C182" s="35"/>
      <c r="D182" s="217" t="s">
        <v>138</v>
      </c>
      <c r="E182" s="35"/>
      <c r="F182" s="218" t="s">
        <v>246</v>
      </c>
      <c r="G182" s="35"/>
      <c r="H182" s="35"/>
      <c r="I182" s="115"/>
      <c r="J182" s="35"/>
      <c r="K182" s="35"/>
      <c r="L182" s="38"/>
      <c r="M182" s="219"/>
      <c r="N182" s="220"/>
      <c r="O182" s="70"/>
      <c r="P182" s="70"/>
      <c r="Q182" s="70"/>
      <c r="R182" s="70"/>
      <c r="S182" s="70"/>
      <c r="T182" s="70"/>
      <c r="U182" s="71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138</v>
      </c>
      <c r="AU182" s="16" t="s">
        <v>86</v>
      </c>
    </row>
    <row r="183" spans="1:65" s="2" customFormat="1" ht="19.5">
      <c r="A183" s="33"/>
      <c r="B183" s="34"/>
      <c r="C183" s="35"/>
      <c r="D183" s="217" t="s">
        <v>161</v>
      </c>
      <c r="E183" s="35"/>
      <c r="F183" s="243" t="s">
        <v>162</v>
      </c>
      <c r="G183" s="35"/>
      <c r="H183" s="35"/>
      <c r="I183" s="115"/>
      <c r="J183" s="35"/>
      <c r="K183" s="35"/>
      <c r="L183" s="38"/>
      <c r="M183" s="219"/>
      <c r="N183" s="220"/>
      <c r="O183" s="70"/>
      <c r="P183" s="70"/>
      <c r="Q183" s="70"/>
      <c r="R183" s="70"/>
      <c r="S183" s="70"/>
      <c r="T183" s="70"/>
      <c r="U183" s="71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161</v>
      </c>
      <c r="AU183" s="16" t="s">
        <v>86</v>
      </c>
    </row>
    <row r="184" spans="1:65" s="13" customFormat="1">
      <c r="B184" s="221"/>
      <c r="C184" s="222"/>
      <c r="D184" s="217" t="s">
        <v>145</v>
      </c>
      <c r="E184" s="223" t="s">
        <v>101</v>
      </c>
      <c r="F184" s="224" t="s">
        <v>247</v>
      </c>
      <c r="G184" s="222"/>
      <c r="H184" s="225">
        <v>470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29"/>
      <c r="U184" s="230"/>
      <c r="AT184" s="231" t="s">
        <v>145</v>
      </c>
      <c r="AU184" s="231" t="s">
        <v>86</v>
      </c>
      <c r="AV184" s="13" t="s">
        <v>86</v>
      </c>
      <c r="AW184" s="13" t="s">
        <v>33</v>
      </c>
      <c r="AX184" s="13" t="s">
        <v>84</v>
      </c>
      <c r="AY184" s="231" t="s">
        <v>129</v>
      </c>
    </row>
    <row r="185" spans="1:65" s="2" customFormat="1" ht="21.2" customHeight="1">
      <c r="A185" s="33"/>
      <c r="B185" s="34"/>
      <c r="C185" s="203" t="s">
        <v>248</v>
      </c>
      <c r="D185" s="203" t="s">
        <v>132</v>
      </c>
      <c r="E185" s="204" t="s">
        <v>249</v>
      </c>
      <c r="F185" s="205" t="s">
        <v>250</v>
      </c>
      <c r="G185" s="206" t="s">
        <v>158</v>
      </c>
      <c r="H185" s="207">
        <v>470</v>
      </c>
      <c r="I185" s="208"/>
      <c r="J185" s="209">
        <f>ROUND(I185*H185,2)</f>
        <v>0</v>
      </c>
      <c r="K185" s="210"/>
      <c r="L185" s="38"/>
      <c r="M185" s="211" t="s">
        <v>1</v>
      </c>
      <c r="N185" s="212" t="s">
        <v>42</v>
      </c>
      <c r="O185" s="70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3">
        <f>S185*H185</f>
        <v>0</v>
      </c>
      <c r="U185" s="214" t="s">
        <v>1</v>
      </c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5" t="s">
        <v>136</v>
      </c>
      <c r="AT185" s="215" t="s">
        <v>132</v>
      </c>
      <c r="AU185" s="215" t="s">
        <v>86</v>
      </c>
      <c r="AY185" s="16" t="s">
        <v>129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6" t="s">
        <v>84</v>
      </c>
      <c r="BK185" s="216">
        <f>ROUND(I185*H185,2)</f>
        <v>0</v>
      </c>
      <c r="BL185" s="16" t="s">
        <v>136</v>
      </c>
      <c r="BM185" s="215" t="s">
        <v>251</v>
      </c>
    </row>
    <row r="186" spans="1:65" s="2" customFormat="1" ht="39">
      <c r="A186" s="33"/>
      <c r="B186" s="34"/>
      <c r="C186" s="35"/>
      <c r="D186" s="217" t="s">
        <v>138</v>
      </c>
      <c r="E186" s="35"/>
      <c r="F186" s="218" t="s">
        <v>252</v>
      </c>
      <c r="G186" s="35"/>
      <c r="H186" s="35"/>
      <c r="I186" s="115"/>
      <c r="J186" s="35"/>
      <c r="K186" s="35"/>
      <c r="L186" s="38"/>
      <c r="M186" s="219"/>
      <c r="N186" s="220"/>
      <c r="O186" s="70"/>
      <c r="P186" s="70"/>
      <c r="Q186" s="70"/>
      <c r="R186" s="70"/>
      <c r="S186" s="70"/>
      <c r="T186" s="70"/>
      <c r="U186" s="71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138</v>
      </c>
      <c r="AU186" s="16" t="s">
        <v>86</v>
      </c>
    </row>
    <row r="187" spans="1:65" s="2" customFormat="1" ht="19.5">
      <c r="A187" s="33"/>
      <c r="B187" s="34"/>
      <c r="C187" s="35"/>
      <c r="D187" s="217" t="s">
        <v>161</v>
      </c>
      <c r="E187" s="35"/>
      <c r="F187" s="243" t="s">
        <v>162</v>
      </c>
      <c r="G187" s="35"/>
      <c r="H187" s="35"/>
      <c r="I187" s="115"/>
      <c r="J187" s="35"/>
      <c r="K187" s="35"/>
      <c r="L187" s="38"/>
      <c r="M187" s="219"/>
      <c r="N187" s="220"/>
      <c r="O187" s="70"/>
      <c r="P187" s="70"/>
      <c r="Q187" s="70"/>
      <c r="R187" s="70"/>
      <c r="S187" s="70"/>
      <c r="T187" s="70"/>
      <c r="U187" s="71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161</v>
      </c>
      <c r="AU187" s="16" t="s">
        <v>86</v>
      </c>
    </row>
    <row r="188" spans="1:65" s="13" customFormat="1">
      <c r="B188" s="221"/>
      <c r="C188" s="222"/>
      <c r="D188" s="217" t="s">
        <v>145</v>
      </c>
      <c r="E188" s="223" t="s">
        <v>1</v>
      </c>
      <c r="F188" s="224" t="s">
        <v>247</v>
      </c>
      <c r="G188" s="222"/>
      <c r="H188" s="225">
        <v>470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29"/>
      <c r="U188" s="230"/>
      <c r="AT188" s="231" t="s">
        <v>145</v>
      </c>
      <c r="AU188" s="231" t="s">
        <v>86</v>
      </c>
      <c r="AV188" s="13" t="s">
        <v>86</v>
      </c>
      <c r="AW188" s="13" t="s">
        <v>33</v>
      </c>
      <c r="AX188" s="13" t="s">
        <v>84</v>
      </c>
      <c r="AY188" s="231" t="s">
        <v>129</v>
      </c>
    </row>
    <row r="189" spans="1:65" s="2" customFormat="1" ht="21.2" customHeight="1">
      <c r="A189" s="33"/>
      <c r="B189" s="34"/>
      <c r="C189" s="203" t="s">
        <v>253</v>
      </c>
      <c r="D189" s="203" t="s">
        <v>132</v>
      </c>
      <c r="E189" s="204" t="s">
        <v>254</v>
      </c>
      <c r="F189" s="205" t="s">
        <v>255</v>
      </c>
      <c r="G189" s="206" t="s">
        <v>158</v>
      </c>
      <c r="H189" s="207">
        <v>2084</v>
      </c>
      <c r="I189" s="208"/>
      <c r="J189" s="209">
        <f>ROUND(I189*H189,2)</f>
        <v>0</v>
      </c>
      <c r="K189" s="210"/>
      <c r="L189" s="38"/>
      <c r="M189" s="211" t="s">
        <v>1</v>
      </c>
      <c r="N189" s="212" t="s">
        <v>42</v>
      </c>
      <c r="O189" s="70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3">
        <f>S189*H189</f>
        <v>0</v>
      </c>
      <c r="U189" s="214" t="s">
        <v>1</v>
      </c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5" t="s">
        <v>136</v>
      </c>
      <c r="AT189" s="215" t="s">
        <v>132</v>
      </c>
      <c r="AU189" s="215" t="s">
        <v>86</v>
      </c>
      <c r="AY189" s="16" t="s">
        <v>129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6" t="s">
        <v>84</v>
      </c>
      <c r="BK189" s="216">
        <f>ROUND(I189*H189,2)</f>
        <v>0</v>
      </c>
      <c r="BL189" s="16" t="s">
        <v>136</v>
      </c>
      <c r="BM189" s="215" t="s">
        <v>256</v>
      </c>
    </row>
    <row r="190" spans="1:65" s="2" customFormat="1" ht="39">
      <c r="A190" s="33"/>
      <c r="B190" s="34"/>
      <c r="C190" s="35"/>
      <c r="D190" s="217" t="s">
        <v>138</v>
      </c>
      <c r="E190" s="35"/>
      <c r="F190" s="218" t="s">
        <v>257</v>
      </c>
      <c r="G190" s="35"/>
      <c r="H190" s="35"/>
      <c r="I190" s="115"/>
      <c r="J190" s="35"/>
      <c r="K190" s="35"/>
      <c r="L190" s="38"/>
      <c r="M190" s="219"/>
      <c r="N190" s="220"/>
      <c r="O190" s="70"/>
      <c r="P190" s="70"/>
      <c r="Q190" s="70"/>
      <c r="R190" s="70"/>
      <c r="S190" s="70"/>
      <c r="T190" s="70"/>
      <c r="U190" s="71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138</v>
      </c>
      <c r="AU190" s="16" t="s">
        <v>86</v>
      </c>
    </row>
    <row r="191" spans="1:65" s="2" customFormat="1" ht="19.5">
      <c r="A191" s="33"/>
      <c r="B191" s="34"/>
      <c r="C191" s="35"/>
      <c r="D191" s="217" t="s">
        <v>161</v>
      </c>
      <c r="E191" s="35"/>
      <c r="F191" s="243" t="s">
        <v>162</v>
      </c>
      <c r="G191" s="35"/>
      <c r="H191" s="35"/>
      <c r="I191" s="115"/>
      <c r="J191" s="35"/>
      <c r="K191" s="35"/>
      <c r="L191" s="38"/>
      <c r="M191" s="219"/>
      <c r="N191" s="220"/>
      <c r="O191" s="70"/>
      <c r="P191" s="70"/>
      <c r="Q191" s="70"/>
      <c r="R191" s="70"/>
      <c r="S191" s="70"/>
      <c r="T191" s="70"/>
      <c r="U191" s="71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161</v>
      </c>
      <c r="AU191" s="16" t="s">
        <v>86</v>
      </c>
    </row>
    <row r="192" spans="1:65" s="13" customFormat="1">
      <c r="B192" s="221"/>
      <c r="C192" s="222"/>
      <c r="D192" s="217" t="s">
        <v>145</v>
      </c>
      <c r="E192" s="223" t="s">
        <v>258</v>
      </c>
      <c r="F192" s="224" t="s">
        <v>99</v>
      </c>
      <c r="G192" s="222"/>
      <c r="H192" s="225">
        <v>2084</v>
      </c>
      <c r="I192" s="226"/>
      <c r="J192" s="222"/>
      <c r="K192" s="222"/>
      <c r="L192" s="227"/>
      <c r="M192" s="228"/>
      <c r="N192" s="229"/>
      <c r="O192" s="229"/>
      <c r="P192" s="229"/>
      <c r="Q192" s="229"/>
      <c r="R192" s="229"/>
      <c r="S192" s="229"/>
      <c r="T192" s="229"/>
      <c r="U192" s="230"/>
      <c r="AT192" s="231" t="s">
        <v>145</v>
      </c>
      <c r="AU192" s="231" t="s">
        <v>86</v>
      </c>
      <c r="AV192" s="13" t="s">
        <v>86</v>
      </c>
      <c r="AW192" s="13" t="s">
        <v>33</v>
      </c>
      <c r="AX192" s="13" t="s">
        <v>84</v>
      </c>
      <c r="AY192" s="231" t="s">
        <v>129</v>
      </c>
    </row>
    <row r="193" spans="1:65" s="2" customFormat="1" ht="16.350000000000001" customHeight="1">
      <c r="A193" s="33"/>
      <c r="B193" s="34"/>
      <c r="C193" s="203" t="s">
        <v>7</v>
      </c>
      <c r="D193" s="203" t="s">
        <v>132</v>
      </c>
      <c r="E193" s="204" t="s">
        <v>259</v>
      </c>
      <c r="F193" s="205" t="s">
        <v>260</v>
      </c>
      <c r="G193" s="206" t="s">
        <v>171</v>
      </c>
      <c r="H193" s="207">
        <v>8</v>
      </c>
      <c r="I193" s="208"/>
      <c r="J193" s="209">
        <f>ROUND(I193*H193,2)</f>
        <v>0</v>
      </c>
      <c r="K193" s="210"/>
      <c r="L193" s="38"/>
      <c r="M193" s="211" t="s">
        <v>1</v>
      </c>
      <c r="N193" s="212" t="s">
        <v>42</v>
      </c>
      <c r="O193" s="70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3">
        <f>S193*H193</f>
        <v>0</v>
      </c>
      <c r="U193" s="214" t="s">
        <v>1</v>
      </c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15" t="s">
        <v>136</v>
      </c>
      <c r="AT193" s="215" t="s">
        <v>132</v>
      </c>
      <c r="AU193" s="215" t="s">
        <v>86</v>
      </c>
      <c r="AY193" s="16" t="s">
        <v>129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6" t="s">
        <v>84</v>
      </c>
      <c r="BK193" s="216">
        <f>ROUND(I193*H193,2)</f>
        <v>0</v>
      </c>
      <c r="BL193" s="16" t="s">
        <v>136</v>
      </c>
      <c r="BM193" s="215" t="s">
        <v>261</v>
      </c>
    </row>
    <row r="194" spans="1:65" s="2" customFormat="1" ht="19.5">
      <c r="A194" s="33"/>
      <c r="B194" s="34"/>
      <c r="C194" s="35"/>
      <c r="D194" s="217" t="s">
        <v>138</v>
      </c>
      <c r="E194" s="35"/>
      <c r="F194" s="218" t="s">
        <v>262</v>
      </c>
      <c r="G194" s="35"/>
      <c r="H194" s="35"/>
      <c r="I194" s="115"/>
      <c r="J194" s="35"/>
      <c r="K194" s="35"/>
      <c r="L194" s="38"/>
      <c r="M194" s="219"/>
      <c r="N194" s="220"/>
      <c r="O194" s="70"/>
      <c r="P194" s="70"/>
      <c r="Q194" s="70"/>
      <c r="R194" s="70"/>
      <c r="S194" s="70"/>
      <c r="T194" s="70"/>
      <c r="U194" s="71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138</v>
      </c>
      <c r="AU194" s="16" t="s">
        <v>86</v>
      </c>
    </row>
    <row r="195" spans="1:65" s="2" customFormat="1" ht="16.350000000000001" customHeight="1">
      <c r="A195" s="33"/>
      <c r="B195" s="34"/>
      <c r="C195" s="203" t="s">
        <v>263</v>
      </c>
      <c r="D195" s="203" t="s">
        <v>132</v>
      </c>
      <c r="E195" s="204" t="s">
        <v>264</v>
      </c>
      <c r="F195" s="205" t="s">
        <v>265</v>
      </c>
      <c r="G195" s="206" t="s">
        <v>171</v>
      </c>
      <c r="H195" s="207">
        <v>8</v>
      </c>
      <c r="I195" s="208"/>
      <c r="J195" s="209">
        <f>ROUND(I195*H195,2)</f>
        <v>0</v>
      </c>
      <c r="K195" s="210"/>
      <c r="L195" s="38"/>
      <c r="M195" s="211" t="s">
        <v>1</v>
      </c>
      <c r="N195" s="212" t="s">
        <v>42</v>
      </c>
      <c r="O195" s="70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3">
        <f>S195*H195</f>
        <v>0</v>
      </c>
      <c r="U195" s="214" t="s">
        <v>1</v>
      </c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5" t="s">
        <v>136</v>
      </c>
      <c r="AT195" s="215" t="s">
        <v>132</v>
      </c>
      <c r="AU195" s="215" t="s">
        <v>86</v>
      </c>
      <c r="AY195" s="16" t="s">
        <v>129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6" t="s">
        <v>84</v>
      </c>
      <c r="BK195" s="216">
        <f>ROUND(I195*H195,2)</f>
        <v>0</v>
      </c>
      <c r="BL195" s="16" t="s">
        <v>136</v>
      </c>
      <c r="BM195" s="215" t="s">
        <v>266</v>
      </c>
    </row>
    <row r="196" spans="1:65" s="2" customFormat="1" ht="19.5">
      <c r="A196" s="33"/>
      <c r="B196" s="34"/>
      <c r="C196" s="35"/>
      <c r="D196" s="217" t="s">
        <v>138</v>
      </c>
      <c r="E196" s="35"/>
      <c r="F196" s="218" t="s">
        <v>267</v>
      </c>
      <c r="G196" s="35"/>
      <c r="H196" s="35"/>
      <c r="I196" s="115"/>
      <c r="J196" s="35"/>
      <c r="K196" s="35"/>
      <c r="L196" s="38"/>
      <c r="M196" s="219"/>
      <c r="N196" s="220"/>
      <c r="O196" s="70"/>
      <c r="P196" s="70"/>
      <c r="Q196" s="70"/>
      <c r="R196" s="70"/>
      <c r="S196" s="70"/>
      <c r="T196" s="70"/>
      <c r="U196" s="71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138</v>
      </c>
      <c r="AU196" s="16" t="s">
        <v>86</v>
      </c>
    </row>
    <row r="197" spans="1:65" s="2" customFormat="1" ht="21.2" customHeight="1">
      <c r="A197" s="33"/>
      <c r="B197" s="34"/>
      <c r="C197" s="203" t="s">
        <v>268</v>
      </c>
      <c r="D197" s="203" t="s">
        <v>132</v>
      </c>
      <c r="E197" s="204" t="s">
        <v>269</v>
      </c>
      <c r="F197" s="205" t="s">
        <v>270</v>
      </c>
      <c r="G197" s="206" t="s">
        <v>158</v>
      </c>
      <c r="H197" s="207">
        <v>14.4</v>
      </c>
      <c r="I197" s="208"/>
      <c r="J197" s="209">
        <f>ROUND(I197*H197,2)</f>
        <v>0</v>
      </c>
      <c r="K197" s="210"/>
      <c r="L197" s="38"/>
      <c r="M197" s="211" t="s">
        <v>1</v>
      </c>
      <c r="N197" s="212" t="s">
        <v>42</v>
      </c>
      <c r="O197" s="70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3">
        <f>S197*H197</f>
        <v>0</v>
      </c>
      <c r="U197" s="214" t="s">
        <v>1</v>
      </c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5" t="s">
        <v>136</v>
      </c>
      <c r="AT197" s="215" t="s">
        <v>132</v>
      </c>
      <c r="AU197" s="215" t="s">
        <v>86</v>
      </c>
      <c r="AY197" s="16" t="s">
        <v>129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6" t="s">
        <v>84</v>
      </c>
      <c r="BK197" s="216">
        <f>ROUND(I197*H197,2)</f>
        <v>0</v>
      </c>
      <c r="BL197" s="16" t="s">
        <v>136</v>
      </c>
      <c r="BM197" s="215" t="s">
        <v>271</v>
      </c>
    </row>
    <row r="198" spans="1:65" s="2" customFormat="1" ht="19.5">
      <c r="A198" s="33"/>
      <c r="B198" s="34"/>
      <c r="C198" s="35"/>
      <c r="D198" s="217" t="s">
        <v>138</v>
      </c>
      <c r="E198" s="35"/>
      <c r="F198" s="218" t="s">
        <v>272</v>
      </c>
      <c r="G198" s="35"/>
      <c r="H198" s="35"/>
      <c r="I198" s="115"/>
      <c r="J198" s="35"/>
      <c r="K198" s="35"/>
      <c r="L198" s="38"/>
      <c r="M198" s="219"/>
      <c r="N198" s="220"/>
      <c r="O198" s="70"/>
      <c r="P198" s="70"/>
      <c r="Q198" s="70"/>
      <c r="R198" s="70"/>
      <c r="S198" s="70"/>
      <c r="T198" s="70"/>
      <c r="U198" s="71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138</v>
      </c>
      <c r="AU198" s="16" t="s">
        <v>86</v>
      </c>
    </row>
    <row r="199" spans="1:65" s="2" customFormat="1" ht="21.2" customHeight="1">
      <c r="A199" s="33"/>
      <c r="B199" s="34"/>
      <c r="C199" s="203" t="s">
        <v>273</v>
      </c>
      <c r="D199" s="203" t="s">
        <v>132</v>
      </c>
      <c r="E199" s="204" t="s">
        <v>274</v>
      </c>
      <c r="F199" s="205" t="s">
        <v>275</v>
      </c>
      <c r="G199" s="206" t="s">
        <v>158</v>
      </c>
      <c r="H199" s="207">
        <v>14.4</v>
      </c>
      <c r="I199" s="208"/>
      <c r="J199" s="209">
        <f>ROUND(I199*H199,2)</f>
        <v>0</v>
      </c>
      <c r="K199" s="210"/>
      <c r="L199" s="38"/>
      <c r="M199" s="211" t="s">
        <v>1</v>
      </c>
      <c r="N199" s="212" t="s">
        <v>42</v>
      </c>
      <c r="O199" s="70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3">
        <f>S199*H199</f>
        <v>0</v>
      </c>
      <c r="U199" s="214" t="s">
        <v>1</v>
      </c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5" t="s">
        <v>136</v>
      </c>
      <c r="AT199" s="215" t="s">
        <v>132</v>
      </c>
      <c r="AU199" s="215" t="s">
        <v>86</v>
      </c>
      <c r="AY199" s="16" t="s">
        <v>129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6" t="s">
        <v>84</v>
      </c>
      <c r="BK199" s="216">
        <f>ROUND(I199*H199,2)</f>
        <v>0</v>
      </c>
      <c r="BL199" s="16" t="s">
        <v>136</v>
      </c>
      <c r="BM199" s="215" t="s">
        <v>276</v>
      </c>
    </row>
    <row r="200" spans="1:65" s="2" customFormat="1" ht="29.25">
      <c r="A200" s="33"/>
      <c r="B200" s="34"/>
      <c r="C200" s="35"/>
      <c r="D200" s="217" t="s">
        <v>138</v>
      </c>
      <c r="E200" s="35"/>
      <c r="F200" s="218" t="s">
        <v>277</v>
      </c>
      <c r="G200" s="35"/>
      <c r="H200" s="35"/>
      <c r="I200" s="115"/>
      <c r="J200" s="35"/>
      <c r="K200" s="35"/>
      <c r="L200" s="38"/>
      <c r="M200" s="219"/>
      <c r="N200" s="220"/>
      <c r="O200" s="70"/>
      <c r="P200" s="70"/>
      <c r="Q200" s="70"/>
      <c r="R200" s="70"/>
      <c r="S200" s="70"/>
      <c r="T200" s="70"/>
      <c r="U200" s="71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138</v>
      </c>
      <c r="AU200" s="16" t="s">
        <v>86</v>
      </c>
    </row>
    <row r="201" spans="1:65" s="2" customFormat="1" ht="16.350000000000001" customHeight="1">
      <c r="A201" s="33"/>
      <c r="B201" s="34"/>
      <c r="C201" s="244" t="s">
        <v>278</v>
      </c>
      <c r="D201" s="244" t="s">
        <v>279</v>
      </c>
      <c r="E201" s="245" t="s">
        <v>280</v>
      </c>
      <c r="F201" s="246" t="s">
        <v>281</v>
      </c>
      <c r="G201" s="247" t="s">
        <v>282</v>
      </c>
      <c r="H201" s="248">
        <v>1242</v>
      </c>
      <c r="I201" s="249"/>
      <c r="J201" s="250">
        <f>ROUND(I201*H201,2)</f>
        <v>0</v>
      </c>
      <c r="K201" s="251"/>
      <c r="L201" s="252"/>
      <c r="M201" s="253" t="s">
        <v>1</v>
      </c>
      <c r="N201" s="254" t="s">
        <v>42</v>
      </c>
      <c r="O201" s="70"/>
      <c r="P201" s="213">
        <f>O201*H201</f>
        <v>0</v>
      </c>
      <c r="Q201" s="213">
        <v>1</v>
      </c>
      <c r="R201" s="213">
        <f>Q201*H201</f>
        <v>1242</v>
      </c>
      <c r="S201" s="213">
        <v>0</v>
      </c>
      <c r="T201" s="213">
        <f>S201*H201</f>
        <v>0</v>
      </c>
      <c r="U201" s="214" t="s">
        <v>1</v>
      </c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5" t="s">
        <v>183</v>
      </c>
      <c r="AT201" s="215" t="s">
        <v>279</v>
      </c>
      <c r="AU201" s="215" t="s">
        <v>86</v>
      </c>
      <c r="AY201" s="16" t="s">
        <v>129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6" t="s">
        <v>84</v>
      </c>
      <c r="BK201" s="216">
        <f>ROUND(I201*H201,2)</f>
        <v>0</v>
      </c>
      <c r="BL201" s="16" t="s">
        <v>136</v>
      </c>
      <c r="BM201" s="215" t="s">
        <v>283</v>
      </c>
    </row>
    <row r="202" spans="1:65" s="2" customFormat="1">
      <c r="A202" s="33"/>
      <c r="B202" s="34"/>
      <c r="C202" s="35"/>
      <c r="D202" s="217" t="s">
        <v>138</v>
      </c>
      <c r="E202" s="35"/>
      <c r="F202" s="218" t="s">
        <v>281</v>
      </c>
      <c r="G202" s="35"/>
      <c r="H202" s="35"/>
      <c r="I202" s="115"/>
      <c r="J202" s="35"/>
      <c r="K202" s="35"/>
      <c r="L202" s="38"/>
      <c r="M202" s="219"/>
      <c r="N202" s="220"/>
      <c r="O202" s="70"/>
      <c r="P202" s="70"/>
      <c r="Q202" s="70"/>
      <c r="R202" s="70"/>
      <c r="S202" s="70"/>
      <c r="T202" s="70"/>
      <c r="U202" s="71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138</v>
      </c>
      <c r="AU202" s="16" t="s">
        <v>86</v>
      </c>
    </row>
    <row r="203" spans="1:65" s="13" customFormat="1">
      <c r="B203" s="221"/>
      <c r="C203" s="222"/>
      <c r="D203" s="217" t="s">
        <v>145</v>
      </c>
      <c r="E203" s="223" t="s">
        <v>1</v>
      </c>
      <c r="F203" s="224" t="s">
        <v>284</v>
      </c>
      <c r="G203" s="222"/>
      <c r="H203" s="225">
        <v>1242</v>
      </c>
      <c r="I203" s="226"/>
      <c r="J203" s="222"/>
      <c r="K203" s="222"/>
      <c r="L203" s="227"/>
      <c r="M203" s="228"/>
      <c r="N203" s="229"/>
      <c r="O203" s="229"/>
      <c r="P203" s="229"/>
      <c r="Q203" s="229"/>
      <c r="R203" s="229"/>
      <c r="S203" s="229"/>
      <c r="T203" s="229"/>
      <c r="U203" s="230"/>
      <c r="AT203" s="231" t="s">
        <v>145</v>
      </c>
      <c r="AU203" s="231" t="s">
        <v>86</v>
      </c>
      <c r="AV203" s="13" t="s">
        <v>86</v>
      </c>
      <c r="AW203" s="13" t="s">
        <v>33</v>
      </c>
      <c r="AX203" s="13" t="s">
        <v>84</v>
      </c>
      <c r="AY203" s="231" t="s">
        <v>129</v>
      </c>
    </row>
    <row r="204" spans="1:65" s="2" customFormat="1" ht="16.350000000000001" customHeight="1">
      <c r="A204" s="33"/>
      <c r="B204" s="34"/>
      <c r="C204" s="244" t="s">
        <v>285</v>
      </c>
      <c r="D204" s="244" t="s">
        <v>279</v>
      </c>
      <c r="E204" s="245" t="s">
        <v>286</v>
      </c>
      <c r="F204" s="246" t="s">
        <v>287</v>
      </c>
      <c r="G204" s="247" t="s">
        <v>171</v>
      </c>
      <c r="H204" s="248">
        <v>50</v>
      </c>
      <c r="I204" s="249">
        <v>23954.15</v>
      </c>
      <c r="J204" s="250">
        <f>ROUND(I204*H204,2)</f>
        <v>1197707.5</v>
      </c>
      <c r="K204" s="251"/>
      <c r="L204" s="252"/>
      <c r="M204" s="253" t="s">
        <v>1</v>
      </c>
      <c r="N204" s="254" t="s">
        <v>42</v>
      </c>
      <c r="O204" s="70"/>
      <c r="P204" s="213">
        <f>O204*H204</f>
        <v>0</v>
      </c>
      <c r="Q204" s="213">
        <v>1.23475</v>
      </c>
      <c r="R204" s="213">
        <f>Q204*H204</f>
        <v>61.737499999999997</v>
      </c>
      <c r="S204" s="213">
        <v>0</v>
      </c>
      <c r="T204" s="213">
        <f>S204*H204</f>
        <v>0</v>
      </c>
      <c r="U204" s="214" t="s">
        <v>1</v>
      </c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5" t="s">
        <v>183</v>
      </c>
      <c r="AT204" s="215" t="s">
        <v>279</v>
      </c>
      <c r="AU204" s="215" t="s">
        <v>86</v>
      </c>
      <c r="AY204" s="16" t="s">
        <v>129</v>
      </c>
      <c r="BE204" s="216">
        <f>IF(N204="základní",J204,0)</f>
        <v>1197707.5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6" t="s">
        <v>84</v>
      </c>
      <c r="BK204" s="216">
        <f>ROUND(I204*H204,2)</f>
        <v>1197707.5</v>
      </c>
      <c r="BL204" s="16" t="s">
        <v>136</v>
      </c>
      <c r="BM204" s="215" t="s">
        <v>288</v>
      </c>
    </row>
    <row r="205" spans="1:65" s="2" customFormat="1">
      <c r="A205" s="33"/>
      <c r="B205" s="34"/>
      <c r="C205" s="35"/>
      <c r="D205" s="217" t="s">
        <v>138</v>
      </c>
      <c r="E205" s="35"/>
      <c r="F205" s="218" t="s">
        <v>289</v>
      </c>
      <c r="G205" s="35"/>
      <c r="H205" s="35"/>
      <c r="I205" s="115"/>
      <c r="J205" s="35"/>
      <c r="K205" s="35"/>
      <c r="L205" s="38"/>
      <c r="M205" s="219"/>
      <c r="N205" s="220"/>
      <c r="O205" s="70"/>
      <c r="P205" s="70"/>
      <c r="Q205" s="70"/>
      <c r="R205" s="70"/>
      <c r="S205" s="70"/>
      <c r="T205" s="70"/>
      <c r="U205" s="71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138</v>
      </c>
      <c r="AU205" s="16" t="s">
        <v>86</v>
      </c>
    </row>
    <row r="206" spans="1:65" s="13" customFormat="1">
      <c r="B206" s="221"/>
      <c r="C206" s="222"/>
      <c r="D206" s="217" t="s">
        <v>145</v>
      </c>
      <c r="E206" s="223" t="s">
        <v>97</v>
      </c>
      <c r="F206" s="224" t="s">
        <v>98</v>
      </c>
      <c r="G206" s="222"/>
      <c r="H206" s="225">
        <v>50</v>
      </c>
      <c r="I206" s="226"/>
      <c r="J206" s="222"/>
      <c r="K206" s="222"/>
      <c r="L206" s="227"/>
      <c r="M206" s="228"/>
      <c r="N206" s="229"/>
      <c r="O206" s="229"/>
      <c r="P206" s="229"/>
      <c r="Q206" s="229"/>
      <c r="R206" s="229"/>
      <c r="S206" s="229"/>
      <c r="T206" s="229"/>
      <c r="U206" s="230"/>
      <c r="AT206" s="231" t="s">
        <v>145</v>
      </c>
      <c r="AU206" s="231" t="s">
        <v>86</v>
      </c>
      <c r="AV206" s="13" t="s">
        <v>86</v>
      </c>
      <c r="AW206" s="13" t="s">
        <v>33</v>
      </c>
      <c r="AX206" s="13" t="s">
        <v>84</v>
      </c>
      <c r="AY206" s="231" t="s">
        <v>129</v>
      </c>
    </row>
    <row r="207" spans="1:65" s="2" customFormat="1" ht="16.350000000000001" customHeight="1">
      <c r="A207" s="33"/>
      <c r="B207" s="34"/>
      <c r="C207" s="244" t="s">
        <v>290</v>
      </c>
      <c r="D207" s="244" t="s">
        <v>279</v>
      </c>
      <c r="E207" s="245" t="s">
        <v>291</v>
      </c>
      <c r="F207" s="246" t="s">
        <v>292</v>
      </c>
      <c r="G207" s="247" t="s">
        <v>158</v>
      </c>
      <c r="H207" s="248">
        <v>834</v>
      </c>
      <c r="I207" s="249">
        <v>110</v>
      </c>
      <c r="J207" s="250">
        <f>ROUND(I207*H207,2)</f>
        <v>91740</v>
      </c>
      <c r="K207" s="251"/>
      <c r="L207" s="252"/>
      <c r="M207" s="253" t="s">
        <v>1</v>
      </c>
      <c r="N207" s="254" t="s">
        <v>42</v>
      </c>
      <c r="O207" s="70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3">
        <f>S207*H207</f>
        <v>0</v>
      </c>
      <c r="U207" s="214" t="s">
        <v>1</v>
      </c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5" t="s">
        <v>183</v>
      </c>
      <c r="AT207" s="215" t="s">
        <v>279</v>
      </c>
      <c r="AU207" s="215" t="s">
        <v>86</v>
      </c>
      <c r="AY207" s="16" t="s">
        <v>129</v>
      </c>
      <c r="BE207" s="216">
        <f>IF(N207="základní",J207,0)</f>
        <v>91740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6" t="s">
        <v>84</v>
      </c>
      <c r="BK207" s="216">
        <f>ROUND(I207*H207,2)</f>
        <v>91740</v>
      </c>
      <c r="BL207" s="16" t="s">
        <v>136</v>
      </c>
      <c r="BM207" s="215" t="s">
        <v>293</v>
      </c>
    </row>
    <row r="208" spans="1:65" s="2" customFormat="1">
      <c r="A208" s="33"/>
      <c r="B208" s="34"/>
      <c r="C208" s="35"/>
      <c r="D208" s="217" t="s">
        <v>138</v>
      </c>
      <c r="E208" s="35"/>
      <c r="F208" s="218" t="s">
        <v>294</v>
      </c>
      <c r="G208" s="35"/>
      <c r="H208" s="35"/>
      <c r="I208" s="115"/>
      <c r="J208" s="35"/>
      <c r="K208" s="35"/>
      <c r="L208" s="38"/>
      <c r="M208" s="219"/>
      <c r="N208" s="220"/>
      <c r="O208" s="70"/>
      <c r="P208" s="70"/>
      <c r="Q208" s="70"/>
      <c r="R208" s="70"/>
      <c r="S208" s="70"/>
      <c r="T208" s="70"/>
      <c r="U208" s="71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138</v>
      </c>
      <c r="AU208" s="16" t="s">
        <v>86</v>
      </c>
    </row>
    <row r="209" spans="1:65" s="13" customFormat="1">
      <c r="B209" s="221"/>
      <c r="C209" s="222"/>
      <c r="D209" s="217" t="s">
        <v>145</v>
      </c>
      <c r="E209" s="223" t="s">
        <v>92</v>
      </c>
      <c r="F209" s="224" t="s">
        <v>295</v>
      </c>
      <c r="G209" s="222"/>
      <c r="H209" s="225">
        <v>834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29"/>
      <c r="U209" s="230"/>
      <c r="AT209" s="231" t="s">
        <v>145</v>
      </c>
      <c r="AU209" s="231" t="s">
        <v>86</v>
      </c>
      <c r="AV209" s="13" t="s">
        <v>86</v>
      </c>
      <c r="AW209" s="13" t="s">
        <v>33</v>
      </c>
      <c r="AX209" s="13" t="s">
        <v>84</v>
      </c>
      <c r="AY209" s="231" t="s">
        <v>129</v>
      </c>
    </row>
    <row r="210" spans="1:65" s="2" customFormat="1" ht="16.350000000000001" customHeight="1">
      <c r="A210" s="33"/>
      <c r="B210" s="34"/>
      <c r="C210" s="244" t="s">
        <v>296</v>
      </c>
      <c r="D210" s="244" t="s">
        <v>279</v>
      </c>
      <c r="E210" s="245" t="s">
        <v>297</v>
      </c>
      <c r="F210" s="246" t="s">
        <v>298</v>
      </c>
      <c r="G210" s="247" t="s">
        <v>171</v>
      </c>
      <c r="H210" s="248">
        <v>2780</v>
      </c>
      <c r="I210" s="249">
        <v>27</v>
      </c>
      <c r="J210" s="250">
        <f>ROUND(I210*H210,2)</f>
        <v>75060</v>
      </c>
      <c r="K210" s="251"/>
      <c r="L210" s="252"/>
      <c r="M210" s="253" t="s">
        <v>1</v>
      </c>
      <c r="N210" s="254" t="s">
        <v>42</v>
      </c>
      <c r="O210" s="70"/>
      <c r="P210" s="213">
        <f>O210*H210</f>
        <v>0</v>
      </c>
      <c r="Q210" s="213">
        <v>1.8000000000000001E-4</v>
      </c>
      <c r="R210" s="213">
        <f>Q210*H210</f>
        <v>0.50040000000000007</v>
      </c>
      <c r="S210" s="213">
        <v>0</v>
      </c>
      <c r="T210" s="213">
        <f>S210*H210</f>
        <v>0</v>
      </c>
      <c r="U210" s="214" t="s">
        <v>1</v>
      </c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5" t="s">
        <v>299</v>
      </c>
      <c r="AT210" s="215" t="s">
        <v>279</v>
      </c>
      <c r="AU210" s="215" t="s">
        <v>86</v>
      </c>
      <c r="AY210" s="16" t="s">
        <v>129</v>
      </c>
      <c r="BE210" s="216">
        <f>IF(N210="základní",J210,0)</f>
        <v>75060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6" t="s">
        <v>84</v>
      </c>
      <c r="BK210" s="216">
        <f>ROUND(I210*H210,2)</f>
        <v>75060</v>
      </c>
      <c r="BL210" s="16" t="s">
        <v>299</v>
      </c>
      <c r="BM210" s="215" t="s">
        <v>300</v>
      </c>
    </row>
    <row r="211" spans="1:65" s="2" customFormat="1">
      <c r="A211" s="33"/>
      <c r="B211" s="34"/>
      <c r="C211" s="35"/>
      <c r="D211" s="217" t="s">
        <v>138</v>
      </c>
      <c r="E211" s="35"/>
      <c r="F211" s="218" t="s">
        <v>301</v>
      </c>
      <c r="G211" s="35"/>
      <c r="H211" s="35"/>
      <c r="I211" s="115"/>
      <c r="J211" s="35"/>
      <c r="K211" s="35"/>
      <c r="L211" s="38"/>
      <c r="M211" s="219"/>
      <c r="N211" s="220"/>
      <c r="O211" s="70"/>
      <c r="P211" s="70"/>
      <c r="Q211" s="70"/>
      <c r="R211" s="70"/>
      <c r="S211" s="70"/>
      <c r="T211" s="70"/>
      <c r="U211" s="71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138</v>
      </c>
      <c r="AU211" s="16" t="s">
        <v>86</v>
      </c>
    </row>
    <row r="212" spans="1:65" s="13" customFormat="1">
      <c r="B212" s="221"/>
      <c r="C212" s="222"/>
      <c r="D212" s="217" t="s">
        <v>145</v>
      </c>
      <c r="E212" s="223" t="s">
        <v>1</v>
      </c>
      <c r="F212" s="224" t="s">
        <v>302</v>
      </c>
      <c r="G212" s="222"/>
      <c r="H212" s="225">
        <v>2780</v>
      </c>
      <c r="I212" s="226"/>
      <c r="J212" s="222"/>
      <c r="K212" s="222"/>
      <c r="L212" s="227"/>
      <c r="M212" s="228"/>
      <c r="N212" s="229"/>
      <c r="O212" s="229"/>
      <c r="P212" s="229"/>
      <c r="Q212" s="229"/>
      <c r="R212" s="229"/>
      <c r="S212" s="229"/>
      <c r="T212" s="229"/>
      <c r="U212" s="230"/>
      <c r="AT212" s="231" t="s">
        <v>145</v>
      </c>
      <c r="AU212" s="231" t="s">
        <v>86</v>
      </c>
      <c r="AV212" s="13" t="s">
        <v>86</v>
      </c>
      <c r="AW212" s="13" t="s">
        <v>33</v>
      </c>
      <c r="AX212" s="13" t="s">
        <v>84</v>
      </c>
      <c r="AY212" s="231" t="s">
        <v>129</v>
      </c>
    </row>
    <row r="213" spans="1:65" s="12" customFormat="1" ht="26.1" customHeight="1">
      <c r="B213" s="187"/>
      <c r="C213" s="188"/>
      <c r="D213" s="189" t="s">
        <v>76</v>
      </c>
      <c r="E213" s="190" t="s">
        <v>303</v>
      </c>
      <c r="F213" s="190" t="s">
        <v>304</v>
      </c>
      <c r="G213" s="188"/>
      <c r="H213" s="188"/>
      <c r="I213" s="191"/>
      <c r="J213" s="192">
        <f>BK213</f>
        <v>0</v>
      </c>
      <c r="K213" s="188"/>
      <c r="L213" s="193"/>
      <c r="M213" s="194"/>
      <c r="N213" s="195"/>
      <c r="O213" s="195"/>
      <c r="P213" s="196">
        <f>SUM(P214:P230)</f>
        <v>0</v>
      </c>
      <c r="Q213" s="195"/>
      <c r="R213" s="196">
        <f>SUM(R214:R230)</f>
        <v>0</v>
      </c>
      <c r="S213" s="195"/>
      <c r="T213" s="196">
        <f>SUM(T214:T230)</f>
        <v>0</v>
      </c>
      <c r="U213" s="197"/>
      <c r="AR213" s="198" t="s">
        <v>136</v>
      </c>
      <c r="AT213" s="199" t="s">
        <v>76</v>
      </c>
      <c r="AU213" s="199" t="s">
        <v>77</v>
      </c>
      <c r="AY213" s="198" t="s">
        <v>129</v>
      </c>
      <c r="BK213" s="200">
        <f>SUM(BK214:BK230)</f>
        <v>0</v>
      </c>
    </row>
    <row r="214" spans="1:65" s="2" customFormat="1" ht="16.350000000000001" customHeight="1">
      <c r="A214" s="33"/>
      <c r="B214" s="34"/>
      <c r="C214" s="203" t="s">
        <v>305</v>
      </c>
      <c r="D214" s="203" t="s">
        <v>132</v>
      </c>
      <c r="E214" s="204" t="s">
        <v>306</v>
      </c>
      <c r="F214" s="205" t="s">
        <v>307</v>
      </c>
      <c r="G214" s="206" t="s">
        <v>171</v>
      </c>
      <c r="H214" s="207">
        <v>2</v>
      </c>
      <c r="I214" s="208"/>
      <c r="J214" s="209">
        <f>ROUND(I214*H214,2)</f>
        <v>0</v>
      </c>
      <c r="K214" s="210"/>
      <c r="L214" s="38"/>
      <c r="M214" s="211" t="s">
        <v>1</v>
      </c>
      <c r="N214" s="212" t="s">
        <v>42</v>
      </c>
      <c r="O214" s="70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3">
        <f>S214*H214</f>
        <v>0</v>
      </c>
      <c r="U214" s="214" t="s">
        <v>1</v>
      </c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15" t="s">
        <v>299</v>
      </c>
      <c r="AT214" s="215" t="s">
        <v>132</v>
      </c>
      <c r="AU214" s="215" t="s">
        <v>84</v>
      </c>
      <c r="AY214" s="16" t="s">
        <v>129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6" t="s">
        <v>84</v>
      </c>
      <c r="BK214" s="216">
        <f>ROUND(I214*H214,2)</f>
        <v>0</v>
      </c>
      <c r="BL214" s="16" t="s">
        <v>299</v>
      </c>
      <c r="BM214" s="215" t="s">
        <v>308</v>
      </c>
    </row>
    <row r="215" spans="1:65" s="2" customFormat="1" ht="19.5">
      <c r="A215" s="33"/>
      <c r="B215" s="34"/>
      <c r="C215" s="35"/>
      <c r="D215" s="217" t="s">
        <v>138</v>
      </c>
      <c r="E215" s="35"/>
      <c r="F215" s="218" t="s">
        <v>309</v>
      </c>
      <c r="G215" s="35"/>
      <c r="H215" s="35"/>
      <c r="I215" s="115"/>
      <c r="J215" s="35"/>
      <c r="K215" s="35"/>
      <c r="L215" s="38"/>
      <c r="M215" s="219"/>
      <c r="N215" s="220"/>
      <c r="O215" s="70"/>
      <c r="P215" s="70"/>
      <c r="Q215" s="70"/>
      <c r="R215" s="70"/>
      <c r="S215" s="70"/>
      <c r="T215" s="70"/>
      <c r="U215" s="71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138</v>
      </c>
      <c r="AU215" s="16" t="s">
        <v>84</v>
      </c>
    </row>
    <row r="216" spans="1:65" s="2" customFormat="1" ht="16.350000000000001" customHeight="1">
      <c r="A216" s="33"/>
      <c r="B216" s="34"/>
      <c r="C216" s="203" t="s">
        <v>310</v>
      </c>
      <c r="D216" s="203" t="s">
        <v>132</v>
      </c>
      <c r="E216" s="204" t="s">
        <v>311</v>
      </c>
      <c r="F216" s="205" t="s">
        <v>312</v>
      </c>
      <c r="G216" s="206" t="s">
        <v>171</v>
      </c>
      <c r="H216" s="207">
        <v>2</v>
      </c>
      <c r="I216" s="208"/>
      <c r="J216" s="209">
        <f>ROUND(I216*H216,2)</f>
        <v>0</v>
      </c>
      <c r="K216" s="210"/>
      <c r="L216" s="38"/>
      <c r="M216" s="211" t="s">
        <v>1</v>
      </c>
      <c r="N216" s="212" t="s">
        <v>42</v>
      </c>
      <c r="O216" s="70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3">
        <f>S216*H216</f>
        <v>0</v>
      </c>
      <c r="U216" s="214" t="s">
        <v>1</v>
      </c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5" t="s">
        <v>299</v>
      </c>
      <c r="AT216" s="215" t="s">
        <v>132</v>
      </c>
      <c r="AU216" s="215" t="s">
        <v>84</v>
      </c>
      <c r="AY216" s="16" t="s">
        <v>129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6" t="s">
        <v>84</v>
      </c>
      <c r="BK216" s="216">
        <f>ROUND(I216*H216,2)</f>
        <v>0</v>
      </c>
      <c r="BL216" s="16" t="s">
        <v>299</v>
      </c>
      <c r="BM216" s="215" t="s">
        <v>313</v>
      </c>
    </row>
    <row r="217" spans="1:65" s="2" customFormat="1">
      <c r="A217" s="33"/>
      <c r="B217" s="34"/>
      <c r="C217" s="35"/>
      <c r="D217" s="217" t="s">
        <v>138</v>
      </c>
      <c r="E217" s="35"/>
      <c r="F217" s="218" t="s">
        <v>312</v>
      </c>
      <c r="G217" s="35"/>
      <c r="H217" s="35"/>
      <c r="I217" s="115"/>
      <c r="J217" s="35"/>
      <c r="K217" s="35"/>
      <c r="L217" s="38"/>
      <c r="M217" s="219"/>
      <c r="N217" s="220"/>
      <c r="O217" s="70"/>
      <c r="P217" s="70"/>
      <c r="Q217" s="70"/>
      <c r="R217" s="70"/>
      <c r="S217" s="70"/>
      <c r="T217" s="70"/>
      <c r="U217" s="71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138</v>
      </c>
      <c r="AU217" s="16" t="s">
        <v>84</v>
      </c>
    </row>
    <row r="218" spans="1:65" s="2" customFormat="1" ht="31.9" customHeight="1">
      <c r="A218" s="33"/>
      <c r="B218" s="34"/>
      <c r="C218" s="203" t="s">
        <v>314</v>
      </c>
      <c r="D218" s="203" t="s">
        <v>132</v>
      </c>
      <c r="E218" s="204" t="s">
        <v>315</v>
      </c>
      <c r="F218" s="205" t="s">
        <v>316</v>
      </c>
      <c r="G218" s="206" t="s">
        <v>282</v>
      </c>
      <c r="H218" s="207">
        <v>1242</v>
      </c>
      <c r="I218" s="208"/>
      <c r="J218" s="209">
        <f>ROUND(I218*H218,2)</f>
        <v>0</v>
      </c>
      <c r="K218" s="210"/>
      <c r="L218" s="38"/>
      <c r="M218" s="211" t="s">
        <v>1</v>
      </c>
      <c r="N218" s="212" t="s">
        <v>42</v>
      </c>
      <c r="O218" s="70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3">
        <f>S218*H218</f>
        <v>0</v>
      </c>
      <c r="U218" s="214" t="s">
        <v>1</v>
      </c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15" t="s">
        <v>299</v>
      </c>
      <c r="AT218" s="215" t="s">
        <v>132</v>
      </c>
      <c r="AU218" s="215" t="s">
        <v>84</v>
      </c>
      <c r="AY218" s="16" t="s">
        <v>129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6" t="s">
        <v>84</v>
      </c>
      <c r="BK218" s="216">
        <f>ROUND(I218*H218,2)</f>
        <v>0</v>
      </c>
      <c r="BL218" s="16" t="s">
        <v>299</v>
      </c>
      <c r="BM218" s="215" t="s">
        <v>317</v>
      </c>
    </row>
    <row r="219" spans="1:65" s="2" customFormat="1" ht="78">
      <c r="A219" s="33"/>
      <c r="B219" s="34"/>
      <c r="C219" s="35"/>
      <c r="D219" s="217" t="s">
        <v>138</v>
      </c>
      <c r="E219" s="35"/>
      <c r="F219" s="218" t="s">
        <v>318</v>
      </c>
      <c r="G219" s="35"/>
      <c r="H219" s="35"/>
      <c r="I219" s="115"/>
      <c r="J219" s="35"/>
      <c r="K219" s="35"/>
      <c r="L219" s="38"/>
      <c r="M219" s="219"/>
      <c r="N219" s="220"/>
      <c r="O219" s="70"/>
      <c r="P219" s="70"/>
      <c r="Q219" s="70"/>
      <c r="R219" s="70"/>
      <c r="S219" s="70"/>
      <c r="T219" s="70"/>
      <c r="U219" s="71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138</v>
      </c>
      <c r="AU219" s="16" t="s">
        <v>84</v>
      </c>
    </row>
    <row r="220" spans="1:65" s="2" customFormat="1" ht="19.5">
      <c r="A220" s="33"/>
      <c r="B220" s="34"/>
      <c r="C220" s="35"/>
      <c r="D220" s="217" t="s">
        <v>161</v>
      </c>
      <c r="E220" s="35"/>
      <c r="F220" s="243" t="s">
        <v>319</v>
      </c>
      <c r="G220" s="35"/>
      <c r="H220" s="35"/>
      <c r="I220" s="115"/>
      <c r="J220" s="35"/>
      <c r="K220" s="35"/>
      <c r="L220" s="38"/>
      <c r="M220" s="219"/>
      <c r="N220" s="220"/>
      <c r="O220" s="70"/>
      <c r="P220" s="70"/>
      <c r="Q220" s="70"/>
      <c r="R220" s="70"/>
      <c r="S220" s="70"/>
      <c r="T220" s="70"/>
      <c r="U220" s="71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161</v>
      </c>
      <c r="AU220" s="16" t="s">
        <v>84</v>
      </c>
    </row>
    <row r="221" spans="1:65" s="2" customFormat="1" ht="31.9" customHeight="1">
      <c r="A221" s="33"/>
      <c r="B221" s="34"/>
      <c r="C221" s="203" t="s">
        <v>320</v>
      </c>
      <c r="D221" s="203" t="s">
        <v>132</v>
      </c>
      <c r="E221" s="204" t="s">
        <v>321</v>
      </c>
      <c r="F221" s="205" t="s">
        <v>322</v>
      </c>
      <c r="G221" s="206" t="s">
        <v>282</v>
      </c>
      <c r="H221" s="207">
        <v>38.612000000000002</v>
      </c>
      <c r="I221" s="208"/>
      <c r="J221" s="209">
        <f>ROUND(I221*H221,2)</f>
        <v>0</v>
      </c>
      <c r="K221" s="210"/>
      <c r="L221" s="38"/>
      <c r="M221" s="211" t="s">
        <v>1</v>
      </c>
      <c r="N221" s="212" t="s">
        <v>42</v>
      </c>
      <c r="O221" s="70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3">
        <f>S221*H221</f>
        <v>0</v>
      </c>
      <c r="U221" s="214" t="s">
        <v>1</v>
      </c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15" t="s">
        <v>299</v>
      </c>
      <c r="AT221" s="215" t="s">
        <v>132</v>
      </c>
      <c r="AU221" s="215" t="s">
        <v>84</v>
      </c>
      <c r="AY221" s="16" t="s">
        <v>129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6" t="s">
        <v>84</v>
      </c>
      <c r="BK221" s="216">
        <f>ROUND(I221*H221,2)</f>
        <v>0</v>
      </c>
      <c r="BL221" s="16" t="s">
        <v>299</v>
      </c>
      <c r="BM221" s="215" t="s">
        <v>323</v>
      </c>
    </row>
    <row r="222" spans="1:65" s="2" customFormat="1" ht="78">
      <c r="A222" s="33"/>
      <c r="B222" s="34"/>
      <c r="C222" s="35"/>
      <c r="D222" s="217" t="s">
        <v>138</v>
      </c>
      <c r="E222" s="35"/>
      <c r="F222" s="218" t="s">
        <v>324</v>
      </c>
      <c r="G222" s="35"/>
      <c r="H222" s="35"/>
      <c r="I222" s="115"/>
      <c r="J222" s="35"/>
      <c r="K222" s="35"/>
      <c r="L222" s="38"/>
      <c r="M222" s="219"/>
      <c r="N222" s="220"/>
      <c r="O222" s="70"/>
      <c r="P222" s="70"/>
      <c r="Q222" s="70"/>
      <c r="R222" s="70"/>
      <c r="S222" s="70"/>
      <c r="T222" s="70"/>
      <c r="U222" s="71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138</v>
      </c>
      <c r="AU222" s="16" t="s">
        <v>84</v>
      </c>
    </row>
    <row r="223" spans="1:65" s="2" customFormat="1" ht="19.5">
      <c r="A223" s="33"/>
      <c r="B223" s="34"/>
      <c r="C223" s="35"/>
      <c r="D223" s="217" t="s">
        <v>161</v>
      </c>
      <c r="E223" s="35"/>
      <c r="F223" s="243" t="s">
        <v>319</v>
      </c>
      <c r="G223" s="35"/>
      <c r="H223" s="35"/>
      <c r="I223" s="115"/>
      <c r="J223" s="35"/>
      <c r="K223" s="35"/>
      <c r="L223" s="38"/>
      <c r="M223" s="219"/>
      <c r="N223" s="220"/>
      <c r="O223" s="70"/>
      <c r="P223" s="70"/>
      <c r="Q223" s="70"/>
      <c r="R223" s="70"/>
      <c r="S223" s="70"/>
      <c r="T223" s="70"/>
      <c r="U223" s="71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161</v>
      </c>
      <c r="AU223" s="16" t="s">
        <v>84</v>
      </c>
    </row>
    <row r="224" spans="1:65" s="13" customFormat="1">
      <c r="B224" s="221"/>
      <c r="C224" s="222"/>
      <c r="D224" s="217" t="s">
        <v>145</v>
      </c>
      <c r="E224" s="223" t="s">
        <v>1</v>
      </c>
      <c r="F224" s="224" t="s">
        <v>325</v>
      </c>
      <c r="G224" s="222"/>
      <c r="H224" s="225">
        <v>38.612000000000002</v>
      </c>
      <c r="I224" s="226"/>
      <c r="J224" s="222"/>
      <c r="K224" s="222"/>
      <c r="L224" s="227"/>
      <c r="M224" s="228"/>
      <c r="N224" s="229"/>
      <c r="O224" s="229"/>
      <c r="P224" s="229"/>
      <c r="Q224" s="229"/>
      <c r="R224" s="229"/>
      <c r="S224" s="229"/>
      <c r="T224" s="229"/>
      <c r="U224" s="230"/>
      <c r="AT224" s="231" t="s">
        <v>145</v>
      </c>
      <c r="AU224" s="231" t="s">
        <v>84</v>
      </c>
      <c r="AV224" s="13" t="s">
        <v>86</v>
      </c>
      <c r="AW224" s="13" t="s">
        <v>33</v>
      </c>
      <c r="AX224" s="13" t="s">
        <v>84</v>
      </c>
      <c r="AY224" s="231" t="s">
        <v>129</v>
      </c>
    </row>
    <row r="225" spans="1:65" s="2" customFormat="1" ht="16.350000000000001" customHeight="1">
      <c r="A225" s="33"/>
      <c r="B225" s="34"/>
      <c r="C225" s="203" t="s">
        <v>326</v>
      </c>
      <c r="D225" s="203" t="s">
        <v>132</v>
      </c>
      <c r="E225" s="204" t="s">
        <v>327</v>
      </c>
      <c r="F225" s="205" t="s">
        <v>328</v>
      </c>
      <c r="G225" s="206" t="s">
        <v>171</v>
      </c>
      <c r="H225" s="207">
        <v>4</v>
      </c>
      <c r="I225" s="208"/>
      <c r="J225" s="209">
        <f>ROUND(I225*H225,2)</f>
        <v>0</v>
      </c>
      <c r="K225" s="210"/>
      <c r="L225" s="38"/>
      <c r="M225" s="211" t="s">
        <v>1</v>
      </c>
      <c r="N225" s="212" t="s">
        <v>42</v>
      </c>
      <c r="O225" s="70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3">
        <f>S225*H225</f>
        <v>0</v>
      </c>
      <c r="U225" s="214" t="s">
        <v>1</v>
      </c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15" t="s">
        <v>299</v>
      </c>
      <c r="AT225" s="215" t="s">
        <v>132</v>
      </c>
      <c r="AU225" s="215" t="s">
        <v>84</v>
      </c>
      <c r="AY225" s="16" t="s">
        <v>129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6" t="s">
        <v>84</v>
      </c>
      <c r="BK225" s="216">
        <f>ROUND(I225*H225,2)</f>
        <v>0</v>
      </c>
      <c r="BL225" s="16" t="s">
        <v>299</v>
      </c>
      <c r="BM225" s="215" t="s">
        <v>329</v>
      </c>
    </row>
    <row r="226" spans="1:65" s="2" customFormat="1" ht="29.25">
      <c r="A226" s="33"/>
      <c r="B226" s="34"/>
      <c r="C226" s="35"/>
      <c r="D226" s="217" t="s">
        <v>138</v>
      </c>
      <c r="E226" s="35"/>
      <c r="F226" s="218" t="s">
        <v>330</v>
      </c>
      <c r="G226" s="35"/>
      <c r="H226" s="35"/>
      <c r="I226" s="115"/>
      <c r="J226" s="35"/>
      <c r="K226" s="35"/>
      <c r="L226" s="38"/>
      <c r="M226" s="219"/>
      <c r="N226" s="220"/>
      <c r="O226" s="70"/>
      <c r="P226" s="70"/>
      <c r="Q226" s="70"/>
      <c r="R226" s="70"/>
      <c r="S226" s="70"/>
      <c r="T226" s="70"/>
      <c r="U226" s="71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138</v>
      </c>
      <c r="AU226" s="16" t="s">
        <v>84</v>
      </c>
    </row>
    <row r="227" spans="1:65" s="13" customFormat="1">
      <c r="B227" s="221"/>
      <c r="C227" s="222"/>
      <c r="D227" s="217" t="s">
        <v>145</v>
      </c>
      <c r="E227" s="223" t="s">
        <v>1</v>
      </c>
      <c r="F227" s="224" t="s">
        <v>331</v>
      </c>
      <c r="G227" s="222"/>
      <c r="H227" s="225">
        <v>4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29"/>
      <c r="U227" s="230"/>
      <c r="AT227" s="231" t="s">
        <v>145</v>
      </c>
      <c r="AU227" s="231" t="s">
        <v>84</v>
      </c>
      <c r="AV227" s="13" t="s">
        <v>86</v>
      </c>
      <c r="AW227" s="13" t="s">
        <v>33</v>
      </c>
      <c r="AX227" s="13" t="s">
        <v>84</v>
      </c>
      <c r="AY227" s="231" t="s">
        <v>129</v>
      </c>
    </row>
    <row r="228" spans="1:65" s="2" customFormat="1" ht="16.350000000000001" customHeight="1">
      <c r="A228" s="33"/>
      <c r="B228" s="34"/>
      <c r="C228" s="203" t="s">
        <v>332</v>
      </c>
      <c r="D228" s="203" t="s">
        <v>132</v>
      </c>
      <c r="E228" s="204" t="s">
        <v>333</v>
      </c>
      <c r="F228" s="205" t="s">
        <v>334</v>
      </c>
      <c r="G228" s="206" t="s">
        <v>171</v>
      </c>
      <c r="H228" s="207">
        <v>1</v>
      </c>
      <c r="I228" s="208"/>
      <c r="J228" s="209">
        <f>ROUND(I228*H228,2)</f>
        <v>0</v>
      </c>
      <c r="K228" s="210"/>
      <c r="L228" s="38"/>
      <c r="M228" s="211" t="s">
        <v>1</v>
      </c>
      <c r="N228" s="212" t="s">
        <v>42</v>
      </c>
      <c r="O228" s="70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3">
        <f>S228*H228</f>
        <v>0</v>
      </c>
      <c r="U228" s="214" t="s">
        <v>1</v>
      </c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5" t="s">
        <v>299</v>
      </c>
      <c r="AT228" s="215" t="s">
        <v>132</v>
      </c>
      <c r="AU228" s="215" t="s">
        <v>84</v>
      </c>
      <c r="AY228" s="16" t="s">
        <v>129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6" t="s">
        <v>84</v>
      </c>
      <c r="BK228" s="216">
        <f>ROUND(I228*H228,2)</f>
        <v>0</v>
      </c>
      <c r="BL228" s="16" t="s">
        <v>299</v>
      </c>
      <c r="BM228" s="215" t="s">
        <v>335</v>
      </c>
    </row>
    <row r="229" spans="1:65" s="2" customFormat="1" ht="29.25">
      <c r="A229" s="33"/>
      <c r="B229" s="34"/>
      <c r="C229" s="35"/>
      <c r="D229" s="217" t="s">
        <v>138</v>
      </c>
      <c r="E229" s="35"/>
      <c r="F229" s="218" t="s">
        <v>336</v>
      </c>
      <c r="G229" s="35"/>
      <c r="H229" s="35"/>
      <c r="I229" s="115"/>
      <c r="J229" s="35"/>
      <c r="K229" s="35"/>
      <c r="L229" s="38"/>
      <c r="M229" s="219"/>
      <c r="N229" s="220"/>
      <c r="O229" s="70"/>
      <c r="P229" s="70"/>
      <c r="Q229" s="70"/>
      <c r="R229" s="70"/>
      <c r="S229" s="70"/>
      <c r="T229" s="70"/>
      <c r="U229" s="71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138</v>
      </c>
      <c r="AU229" s="16" t="s">
        <v>84</v>
      </c>
    </row>
    <row r="230" spans="1:65" s="13" customFormat="1">
      <c r="B230" s="221"/>
      <c r="C230" s="222"/>
      <c r="D230" s="217" t="s">
        <v>145</v>
      </c>
      <c r="E230" s="223" t="s">
        <v>1</v>
      </c>
      <c r="F230" s="224" t="s">
        <v>337</v>
      </c>
      <c r="G230" s="222"/>
      <c r="H230" s="225">
        <v>1</v>
      </c>
      <c r="I230" s="226"/>
      <c r="J230" s="222"/>
      <c r="K230" s="222"/>
      <c r="L230" s="227"/>
      <c r="M230" s="255"/>
      <c r="N230" s="256"/>
      <c r="O230" s="256"/>
      <c r="P230" s="256"/>
      <c r="Q230" s="256"/>
      <c r="R230" s="256"/>
      <c r="S230" s="256"/>
      <c r="T230" s="256"/>
      <c r="U230" s="257"/>
      <c r="AT230" s="231" t="s">
        <v>145</v>
      </c>
      <c r="AU230" s="231" t="s">
        <v>84</v>
      </c>
      <c r="AV230" s="13" t="s">
        <v>86</v>
      </c>
      <c r="AW230" s="13" t="s">
        <v>33</v>
      </c>
      <c r="AX230" s="13" t="s">
        <v>84</v>
      </c>
      <c r="AY230" s="231" t="s">
        <v>129</v>
      </c>
    </row>
    <row r="231" spans="1:65" s="2" customFormat="1" ht="6.95" customHeight="1">
      <c r="A231" s="33"/>
      <c r="B231" s="53"/>
      <c r="C231" s="54"/>
      <c r="D231" s="54"/>
      <c r="E231" s="54"/>
      <c r="F231" s="54"/>
      <c r="G231" s="54"/>
      <c r="H231" s="54"/>
      <c r="I231" s="152"/>
      <c r="J231" s="54"/>
      <c r="K231" s="54"/>
      <c r="L231" s="38"/>
      <c r="M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</row>
  </sheetData>
  <sheetProtection algorithmName="SHA-512" hashValue="Boz1vJnPI1uYnZwzCgSLabVP/pMjAEHzrrgujoxttjdit0/g8uBkwUFmOQuuZ2pYbol60zIC7BU7xZv+qAvrUQ==" saltValue="8wQ3T10xkDb7MQnTN4MefSG+b5La9NopIpGU1OrB+cZY7GYP1OQz4Y545sJV1481l7UgA18n5HJgOI4VMDpqqQ==" spinCount="100000" sheet="1" objects="1" scenarios="1" formatColumns="0" formatRows="0" autoFilter="0"/>
  <autoFilter ref="C118:K230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workbookViewId="0"/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7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640625" style="1" hidden="1"/>
    <col min="15" max="21" width="12.1640625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7.15" customHeight="1">
      <c r="I2" s="107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89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19"/>
      <c r="AT3" s="16" t="s">
        <v>86</v>
      </c>
    </row>
    <row r="4" spans="1:46" s="1" customFormat="1" ht="24.95" customHeight="1">
      <c r="B4" s="19"/>
      <c r="D4" s="112" t="s">
        <v>94</v>
      </c>
      <c r="I4" s="107"/>
      <c r="L4" s="19"/>
      <c r="M4" s="113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.2" customHeight="1">
      <c r="B6" s="19"/>
      <c r="D6" s="114" t="s">
        <v>16</v>
      </c>
      <c r="I6" s="107"/>
      <c r="L6" s="19"/>
    </row>
    <row r="7" spans="1:46" s="1" customFormat="1" ht="16.350000000000001" customHeight="1">
      <c r="B7" s="19"/>
      <c r="E7" s="317" t="str">
        <f>'Rekapitulace stavby'!K6</f>
        <v>Oprava trati v úseku Valašské Meziříčí – Rožnov pod radhoštěm</v>
      </c>
      <c r="F7" s="318"/>
      <c r="G7" s="318"/>
      <c r="H7" s="318"/>
      <c r="I7" s="107"/>
      <c r="L7" s="19"/>
    </row>
    <row r="8" spans="1:46" s="2" customFormat="1" ht="12.2" customHeight="1">
      <c r="A8" s="33"/>
      <c r="B8" s="38"/>
      <c r="C8" s="33"/>
      <c r="D8" s="114" t="s">
        <v>103</v>
      </c>
      <c r="E8" s="33"/>
      <c r="F8" s="33"/>
      <c r="G8" s="33"/>
      <c r="H8" s="33"/>
      <c r="I8" s="115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350000000000001" customHeight="1">
      <c r="A9" s="33"/>
      <c r="B9" s="38"/>
      <c r="C9" s="33"/>
      <c r="D9" s="33"/>
      <c r="E9" s="319" t="s">
        <v>338</v>
      </c>
      <c r="F9" s="320"/>
      <c r="G9" s="320"/>
      <c r="H9" s="320"/>
      <c r="I9" s="115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5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.2" customHeight="1">
      <c r="A11" s="33"/>
      <c r="B11" s="38"/>
      <c r="C11" s="33"/>
      <c r="D11" s="114" t="s">
        <v>18</v>
      </c>
      <c r="E11" s="33"/>
      <c r="F11" s="116" t="s">
        <v>1</v>
      </c>
      <c r="G11" s="33"/>
      <c r="H11" s="33"/>
      <c r="I11" s="117" t="s">
        <v>19</v>
      </c>
      <c r="J11" s="116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.2" customHeight="1">
      <c r="A12" s="33"/>
      <c r="B12" s="38"/>
      <c r="C12" s="33"/>
      <c r="D12" s="114" t="s">
        <v>20</v>
      </c>
      <c r="E12" s="33"/>
      <c r="F12" s="116" t="s">
        <v>21</v>
      </c>
      <c r="G12" s="33"/>
      <c r="H12" s="33"/>
      <c r="I12" s="117" t="s">
        <v>22</v>
      </c>
      <c r="J12" s="118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5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.2" customHeight="1">
      <c r="A14" s="33"/>
      <c r="B14" s="38"/>
      <c r="C14" s="33"/>
      <c r="D14" s="114" t="s">
        <v>23</v>
      </c>
      <c r="E14" s="33"/>
      <c r="F14" s="33"/>
      <c r="G14" s="33"/>
      <c r="H14" s="33"/>
      <c r="I14" s="117" t="s">
        <v>24</v>
      </c>
      <c r="J14" s="116" t="s">
        <v>25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6" t="s">
        <v>26</v>
      </c>
      <c r="F15" s="33"/>
      <c r="G15" s="33"/>
      <c r="H15" s="33"/>
      <c r="I15" s="117" t="s">
        <v>27</v>
      </c>
      <c r="J15" s="116" t="s">
        <v>28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5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.2" customHeight="1">
      <c r="A17" s="33"/>
      <c r="B17" s="38"/>
      <c r="C17" s="33"/>
      <c r="D17" s="114" t="s">
        <v>29</v>
      </c>
      <c r="E17" s="33"/>
      <c r="F17" s="33"/>
      <c r="G17" s="33"/>
      <c r="H17" s="33"/>
      <c r="I17" s="117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21" t="str">
        <f>'Rekapitulace stavby'!E14</f>
        <v>Vyplň údaj</v>
      </c>
      <c r="F18" s="322"/>
      <c r="G18" s="322"/>
      <c r="H18" s="322"/>
      <c r="I18" s="117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5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.2" customHeight="1">
      <c r="A20" s="33"/>
      <c r="B20" s="38"/>
      <c r="C20" s="33"/>
      <c r="D20" s="114" t="s">
        <v>31</v>
      </c>
      <c r="E20" s="33"/>
      <c r="F20" s="33"/>
      <c r="G20" s="33"/>
      <c r="H20" s="33"/>
      <c r="I20" s="117" t="s">
        <v>24</v>
      </c>
      <c r="J20" s="116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6" t="str">
        <f>IF('Rekapitulace stavby'!E17="","",'Rekapitulace stavby'!E17)</f>
        <v xml:space="preserve"> </v>
      </c>
      <c r="F21" s="33"/>
      <c r="G21" s="33"/>
      <c r="H21" s="33"/>
      <c r="I21" s="117" t="s">
        <v>27</v>
      </c>
      <c r="J21" s="116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5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.2" customHeight="1">
      <c r="A23" s="33"/>
      <c r="B23" s="38"/>
      <c r="C23" s="33"/>
      <c r="D23" s="114" t="s">
        <v>34</v>
      </c>
      <c r="E23" s="33"/>
      <c r="F23" s="33"/>
      <c r="G23" s="33"/>
      <c r="H23" s="33"/>
      <c r="I23" s="117" t="s">
        <v>24</v>
      </c>
      <c r="J23" s="116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6" t="s">
        <v>35</v>
      </c>
      <c r="F24" s="33"/>
      <c r="G24" s="33"/>
      <c r="H24" s="33"/>
      <c r="I24" s="117" t="s">
        <v>27</v>
      </c>
      <c r="J24" s="116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5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.2" customHeight="1">
      <c r="A26" s="33"/>
      <c r="B26" s="38"/>
      <c r="C26" s="33"/>
      <c r="D26" s="114" t="s">
        <v>36</v>
      </c>
      <c r="E26" s="33"/>
      <c r="F26" s="33"/>
      <c r="G26" s="33"/>
      <c r="H26" s="33"/>
      <c r="I26" s="115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350000000000001" customHeight="1">
      <c r="A27" s="119"/>
      <c r="B27" s="120"/>
      <c r="C27" s="119"/>
      <c r="D27" s="119"/>
      <c r="E27" s="323" t="s">
        <v>1</v>
      </c>
      <c r="F27" s="323"/>
      <c r="G27" s="323"/>
      <c r="H27" s="323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5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3"/>
      <c r="E29" s="123"/>
      <c r="F29" s="123"/>
      <c r="G29" s="123"/>
      <c r="H29" s="123"/>
      <c r="I29" s="124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5" customHeight="1">
      <c r="A30" s="33"/>
      <c r="B30" s="38"/>
      <c r="C30" s="33"/>
      <c r="D30" s="125" t="s">
        <v>37</v>
      </c>
      <c r="E30" s="33"/>
      <c r="F30" s="33"/>
      <c r="G30" s="33"/>
      <c r="H30" s="33"/>
      <c r="I30" s="115"/>
      <c r="J30" s="126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4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7" t="s">
        <v>39</v>
      </c>
      <c r="G32" s="33"/>
      <c r="H32" s="33"/>
      <c r="I32" s="128" t="s">
        <v>38</v>
      </c>
      <c r="J32" s="127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9" t="s">
        <v>41</v>
      </c>
      <c r="E33" s="114" t="s">
        <v>42</v>
      </c>
      <c r="F33" s="130">
        <f>ROUND((SUM(BE117:BE137)),  2)</f>
        <v>0</v>
      </c>
      <c r="G33" s="33"/>
      <c r="H33" s="33"/>
      <c r="I33" s="131">
        <v>0.21</v>
      </c>
      <c r="J33" s="130">
        <f>ROUND(((SUM(BE117:BE137))*I33),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4" t="s">
        <v>43</v>
      </c>
      <c r="F34" s="130">
        <f>ROUND((SUM(BF117:BF137)),  2)</f>
        <v>0</v>
      </c>
      <c r="G34" s="33"/>
      <c r="H34" s="33"/>
      <c r="I34" s="131">
        <v>0.15</v>
      </c>
      <c r="J34" s="130">
        <f>ROUND(((SUM(BF117:BF137))*I34),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4" t="s">
        <v>44</v>
      </c>
      <c r="F35" s="130">
        <f>ROUND((SUM(BG117:BG137)),  2)</f>
        <v>0</v>
      </c>
      <c r="G35" s="33"/>
      <c r="H35" s="33"/>
      <c r="I35" s="131">
        <v>0.21</v>
      </c>
      <c r="J35" s="130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4" t="s">
        <v>45</v>
      </c>
      <c r="F36" s="130">
        <f>ROUND((SUM(BH117:BH137)),  2)</f>
        <v>0</v>
      </c>
      <c r="G36" s="33"/>
      <c r="H36" s="33"/>
      <c r="I36" s="131">
        <v>0.15</v>
      </c>
      <c r="J36" s="130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4" t="s">
        <v>46</v>
      </c>
      <c r="F37" s="130">
        <f>ROUND((SUM(BI117:BI137)),  2)</f>
        <v>0</v>
      </c>
      <c r="G37" s="33"/>
      <c r="H37" s="33"/>
      <c r="I37" s="131">
        <v>0</v>
      </c>
      <c r="J37" s="130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5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5" customHeight="1">
      <c r="A39" s="33"/>
      <c r="B39" s="38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7"/>
      <c r="J39" s="138">
        <f>SUM(J30:J37)</f>
        <v>0</v>
      </c>
      <c r="K39" s="139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5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40" t="s">
        <v>50</v>
      </c>
      <c r="E50" s="141"/>
      <c r="F50" s="141"/>
      <c r="G50" s="140" t="s">
        <v>51</v>
      </c>
      <c r="H50" s="141"/>
      <c r="I50" s="142"/>
      <c r="J50" s="141"/>
      <c r="K50" s="141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3" t="s">
        <v>52</v>
      </c>
      <c r="E61" s="144"/>
      <c r="F61" s="145" t="s">
        <v>53</v>
      </c>
      <c r="G61" s="143" t="s">
        <v>52</v>
      </c>
      <c r="H61" s="144"/>
      <c r="I61" s="146"/>
      <c r="J61" s="147" t="s">
        <v>53</v>
      </c>
      <c r="K61" s="14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40" t="s">
        <v>54</v>
      </c>
      <c r="E65" s="148"/>
      <c r="F65" s="148"/>
      <c r="G65" s="140" t="s">
        <v>55</v>
      </c>
      <c r="H65" s="148"/>
      <c r="I65" s="149"/>
      <c r="J65" s="148"/>
      <c r="K65" s="148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3" t="s">
        <v>52</v>
      </c>
      <c r="E76" s="144"/>
      <c r="F76" s="145" t="s">
        <v>53</v>
      </c>
      <c r="G76" s="143" t="s">
        <v>52</v>
      </c>
      <c r="H76" s="144"/>
      <c r="I76" s="146"/>
      <c r="J76" s="147" t="s">
        <v>53</v>
      </c>
      <c r="K76" s="14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105</v>
      </c>
      <c r="D82" s="35"/>
      <c r="E82" s="35"/>
      <c r="F82" s="35"/>
      <c r="G82" s="35"/>
      <c r="H82" s="35"/>
      <c r="I82" s="11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.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350000000000001" customHeight="1">
      <c r="A85" s="33"/>
      <c r="B85" s="34"/>
      <c r="C85" s="35"/>
      <c r="D85" s="35"/>
      <c r="E85" s="315" t="str">
        <f>E7</f>
        <v>Oprava trati v úseku Valašské Meziříčí – Rožnov pod radhoštěm</v>
      </c>
      <c r="F85" s="316"/>
      <c r="G85" s="316"/>
      <c r="H85" s="316"/>
      <c r="I85" s="11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.2" customHeight="1">
      <c r="A86" s="33"/>
      <c r="B86" s="34"/>
      <c r="C86" s="28" t="s">
        <v>103</v>
      </c>
      <c r="D86" s="35"/>
      <c r="E86" s="35"/>
      <c r="F86" s="35"/>
      <c r="G86" s="35"/>
      <c r="H86" s="35"/>
      <c r="I86" s="11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350000000000001" customHeight="1">
      <c r="A87" s="33"/>
      <c r="B87" s="34"/>
      <c r="C87" s="35"/>
      <c r="D87" s="35"/>
      <c r="E87" s="284" t="str">
        <f>E9</f>
        <v>VON - Vedlejší a ostatní náklady</v>
      </c>
      <c r="F87" s="314"/>
      <c r="G87" s="314"/>
      <c r="H87" s="314"/>
      <c r="I87" s="11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.2" customHeight="1">
      <c r="A89" s="33"/>
      <c r="B89" s="34"/>
      <c r="C89" s="28" t="s">
        <v>20</v>
      </c>
      <c r="D89" s="35"/>
      <c r="E89" s="35"/>
      <c r="F89" s="26" t="str">
        <f>F12</f>
        <v>Valašské Meziříčí – Rožnov pod Radhoštěm</v>
      </c>
      <c r="G89" s="35"/>
      <c r="H89" s="35"/>
      <c r="I89" s="117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4" customHeight="1">
      <c r="A91" s="33"/>
      <c r="B91" s="34"/>
      <c r="C91" s="28" t="s">
        <v>23</v>
      </c>
      <c r="D91" s="35"/>
      <c r="E91" s="35"/>
      <c r="F91" s="26" t="str">
        <f>E15</f>
        <v>Správa železnic, s.o.</v>
      </c>
      <c r="G91" s="35"/>
      <c r="H91" s="35"/>
      <c r="I91" s="117" t="s">
        <v>31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4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7" t="s">
        <v>34</v>
      </c>
      <c r="J92" s="31" t="str">
        <f>E24</f>
        <v>Jiří Vendel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6" t="s">
        <v>106</v>
      </c>
      <c r="D94" s="157"/>
      <c r="E94" s="157"/>
      <c r="F94" s="157"/>
      <c r="G94" s="157"/>
      <c r="H94" s="157"/>
      <c r="I94" s="158"/>
      <c r="J94" s="159" t="s">
        <v>107</v>
      </c>
      <c r="K94" s="157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7" customHeight="1">
      <c r="A96" s="33"/>
      <c r="B96" s="34"/>
      <c r="C96" s="160" t="s">
        <v>108</v>
      </c>
      <c r="D96" s="35"/>
      <c r="E96" s="35"/>
      <c r="F96" s="35"/>
      <c r="G96" s="35"/>
      <c r="H96" s="35"/>
      <c r="I96" s="115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109</v>
      </c>
    </row>
    <row r="97" spans="1:31" s="9" customFormat="1" ht="24.95" customHeight="1">
      <c r="B97" s="161"/>
      <c r="C97" s="162"/>
      <c r="D97" s="163" t="s">
        <v>339</v>
      </c>
      <c r="E97" s="164"/>
      <c r="F97" s="164"/>
      <c r="G97" s="164"/>
      <c r="H97" s="164"/>
      <c r="I97" s="165"/>
      <c r="J97" s="166">
        <f>J118</f>
        <v>0</v>
      </c>
      <c r="K97" s="162"/>
      <c r="L97" s="167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115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152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155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113</v>
      </c>
      <c r="D104" s="35"/>
      <c r="E104" s="35"/>
      <c r="F104" s="35"/>
      <c r="G104" s="35"/>
      <c r="H104" s="35"/>
      <c r="I104" s="11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11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.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11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350000000000001" customHeight="1">
      <c r="A107" s="33"/>
      <c r="B107" s="34"/>
      <c r="C107" s="35"/>
      <c r="D107" s="35"/>
      <c r="E107" s="315" t="str">
        <f>E7</f>
        <v>Oprava trati v úseku Valašské Meziříčí – Rožnov pod radhoštěm</v>
      </c>
      <c r="F107" s="316"/>
      <c r="G107" s="316"/>
      <c r="H107" s="316"/>
      <c r="I107" s="11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.2" customHeight="1">
      <c r="A108" s="33"/>
      <c r="B108" s="34"/>
      <c r="C108" s="28" t="s">
        <v>103</v>
      </c>
      <c r="D108" s="35"/>
      <c r="E108" s="35"/>
      <c r="F108" s="35"/>
      <c r="G108" s="35"/>
      <c r="H108" s="35"/>
      <c r="I108" s="11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350000000000001" customHeight="1">
      <c r="A109" s="33"/>
      <c r="B109" s="34"/>
      <c r="C109" s="35"/>
      <c r="D109" s="35"/>
      <c r="E109" s="284" t="str">
        <f>E9</f>
        <v>VON - Vedlejší a ostatní náklady</v>
      </c>
      <c r="F109" s="314"/>
      <c r="G109" s="314"/>
      <c r="H109" s="314"/>
      <c r="I109" s="11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.2" customHeight="1">
      <c r="A111" s="33"/>
      <c r="B111" s="34"/>
      <c r="C111" s="28" t="s">
        <v>20</v>
      </c>
      <c r="D111" s="35"/>
      <c r="E111" s="35"/>
      <c r="F111" s="26" t="str">
        <f>F12</f>
        <v>Valašské Meziříčí – Rožnov pod Radhoštěm</v>
      </c>
      <c r="G111" s="35"/>
      <c r="H111" s="35"/>
      <c r="I111" s="117" t="s">
        <v>22</v>
      </c>
      <c r="J111" s="65">
        <f>IF(J12="","",J12)</f>
        <v>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4" customHeight="1">
      <c r="A113" s="33"/>
      <c r="B113" s="34"/>
      <c r="C113" s="28" t="s">
        <v>23</v>
      </c>
      <c r="D113" s="35"/>
      <c r="E113" s="35"/>
      <c r="F113" s="26" t="str">
        <f>E15</f>
        <v>Správa železnic, s.o.</v>
      </c>
      <c r="G113" s="35"/>
      <c r="H113" s="35"/>
      <c r="I113" s="117" t="s">
        <v>31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4" customHeight="1">
      <c r="A114" s="33"/>
      <c r="B114" s="34"/>
      <c r="C114" s="28" t="s">
        <v>29</v>
      </c>
      <c r="D114" s="35"/>
      <c r="E114" s="35"/>
      <c r="F114" s="26" t="str">
        <f>IF(E18="","",E18)</f>
        <v>Vyplň údaj</v>
      </c>
      <c r="G114" s="35"/>
      <c r="H114" s="35"/>
      <c r="I114" s="117" t="s">
        <v>34</v>
      </c>
      <c r="J114" s="31" t="str">
        <f>E24</f>
        <v>Jiří Vendel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11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75"/>
      <c r="B116" s="176"/>
      <c r="C116" s="177" t="s">
        <v>114</v>
      </c>
      <c r="D116" s="178" t="s">
        <v>62</v>
      </c>
      <c r="E116" s="178" t="s">
        <v>58</v>
      </c>
      <c r="F116" s="178" t="s">
        <v>59</v>
      </c>
      <c r="G116" s="178" t="s">
        <v>115</v>
      </c>
      <c r="H116" s="178" t="s">
        <v>116</v>
      </c>
      <c r="I116" s="179" t="s">
        <v>117</v>
      </c>
      <c r="J116" s="180" t="s">
        <v>107</v>
      </c>
      <c r="K116" s="181" t="s">
        <v>118</v>
      </c>
      <c r="L116" s="182"/>
      <c r="M116" s="74" t="s">
        <v>1</v>
      </c>
      <c r="N116" s="75" t="s">
        <v>41</v>
      </c>
      <c r="O116" s="75" t="s">
        <v>119</v>
      </c>
      <c r="P116" s="75" t="s">
        <v>120</v>
      </c>
      <c r="Q116" s="75" t="s">
        <v>121</v>
      </c>
      <c r="R116" s="75" t="s">
        <v>122</v>
      </c>
      <c r="S116" s="75" t="s">
        <v>123</v>
      </c>
      <c r="T116" s="75" t="s">
        <v>124</v>
      </c>
      <c r="U116" s="76" t="s">
        <v>125</v>
      </c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</row>
    <row r="117" spans="1:65" s="2" customFormat="1" ht="22.7" customHeight="1">
      <c r="A117" s="33"/>
      <c r="B117" s="34"/>
      <c r="C117" s="81" t="s">
        <v>126</v>
      </c>
      <c r="D117" s="35"/>
      <c r="E117" s="35"/>
      <c r="F117" s="35"/>
      <c r="G117" s="35"/>
      <c r="H117" s="35"/>
      <c r="I117" s="115"/>
      <c r="J117" s="183">
        <f>BK117</f>
        <v>0</v>
      </c>
      <c r="K117" s="35"/>
      <c r="L117" s="38"/>
      <c r="M117" s="77"/>
      <c r="N117" s="184"/>
      <c r="O117" s="78"/>
      <c r="P117" s="185">
        <f>P118</f>
        <v>0</v>
      </c>
      <c r="Q117" s="78"/>
      <c r="R117" s="185">
        <f>R118</f>
        <v>0</v>
      </c>
      <c r="S117" s="78"/>
      <c r="T117" s="185">
        <f>T118</f>
        <v>0</v>
      </c>
      <c r="U117" s="79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76</v>
      </c>
      <c r="AU117" s="16" t="s">
        <v>109</v>
      </c>
      <c r="BK117" s="186">
        <f>BK118</f>
        <v>0</v>
      </c>
    </row>
    <row r="118" spans="1:65" s="12" customFormat="1" ht="26.1" customHeight="1">
      <c r="B118" s="187"/>
      <c r="C118" s="188"/>
      <c r="D118" s="189" t="s">
        <v>76</v>
      </c>
      <c r="E118" s="190" t="s">
        <v>340</v>
      </c>
      <c r="F118" s="190" t="s">
        <v>341</v>
      </c>
      <c r="G118" s="188"/>
      <c r="H118" s="188"/>
      <c r="I118" s="191"/>
      <c r="J118" s="192">
        <f>BK118</f>
        <v>0</v>
      </c>
      <c r="K118" s="188"/>
      <c r="L118" s="193"/>
      <c r="M118" s="194"/>
      <c r="N118" s="195"/>
      <c r="O118" s="195"/>
      <c r="P118" s="196">
        <f>SUM(P119:P137)</f>
        <v>0</v>
      </c>
      <c r="Q118" s="195"/>
      <c r="R118" s="196">
        <f>SUM(R119:R137)</f>
        <v>0</v>
      </c>
      <c r="S118" s="195"/>
      <c r="T118" s="196">
        <f>SUM(T119:T137)</f>
        <v>0</v>
      </c>
      <c r="U118" s="197"/>
      <c r="AR118" s="198" t="s">
        <v>130</v>
      </c>
      <c r="AT118" s="199" t="s">
        <v>76</v>
      </c>
      <c r="AU118" s="199" t="s">
        <v>77</v>
      </c>
      <c r="AY118" s="198" t="s">
        <v>129</v>
      </c>
      <c r="BK118" s="200">
        <f>SUM(BK119:BK137)</f>
        <v>0</v>
      </c>
    </row>
    <row r="119" spans="1:65" s="2" customFormat="1" ht="16.350000000000001" customHeight="1">
      <c r="A119" s="33"/>
      <c r="B119" s="34"/>
      <c r="C119" s="203" t="s">
        <v>84</v>
      </c>
      <c r="D119" s="203" t="s">
        <v>132</v>
      </c>
      <c r="E119" s="204" t="s">
        <v>342</v>
      </c>
      <c r="F119" s="205" t="s">
        <v>343</v>
      </c>
      <c r="G119" s="206" t="s">
        <v>203</v>
      </c>
      <c r="H119" s="207">
        <v>7.0039999999999996</v>
      </c>
      <c r="I119" s="208"/>
      <c r="J119" s="209">
        <f>ROUND(I119*H119,2)</f>
        <v>0</v>
      </c>
      <c r="K119" s="210"/>
      <c r="L119" s="38"/>
      <c r="M119" s="211" t="s">
        <v>1</v>
      </c>
      <c r="N119" s="212" t="s">
        <v>42</v>
      </c>
      <c r="O119" s="70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3">
        <f>S119*H119</f>
        <v>0</v>
      </c>
      <c r="U119" s="214" t="s">
        <v>1</v>
      </c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5" t="s">
        <v>299</v>
      </c>
      <c r="AT119" s="215" t="s">
        <v>132</v>
      </c>
      <c r="AU119" s="215" t="s">
        <v>84</v>
      </c>
      <c r="AY119" s="16" t="s">
        <v>129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6" t="s">
        <v>84</v>
      </c>
      <c r="BK119" s="216">
        <f>ROUND(I119*H119,2)</f>
        <v>0</v>
      </c>
      <c r="BL119" s="16" t="s">
        <v>299</v>
      </c>
      <c r="BM119" s="215" t="s">
        <v>344</v>
      </c>
    </row>
    <row r="120" spans="1:65" s="2" customFormat="1" ht="39">
      <c r="A120" s="33"/>
      <c r="B120" s="34"/>
      <c r="C120" s="35"/>
      <c r="D120" s="217" t="s">
        <v>138</v>
      </c>
      <c r="E120" s="35"/>
      <c r="F120" s="218" t="s">
        <v>345</v>
      </c>
      <c r="G120" s="35"/>
      <c r="H120" s="35"/>
      <c r="I120" s="115"/>
      <c r="J120" s="35"/>
      <c r="K120" s="35"/>
      <c r="L120" s="38"/>
      <c r="M120" s="219"/>
      <c r="N120" s="220"/>
      <c r="O120" s="70"/>
      <c r="P120" s="70"/>
      <c r="Q120" s="70"/>
      <c r="R120" s="70"/>
      <c r="S120" s="70"/>
      <c r="T120" s="70"/>
      <c r="U120" s="71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138</v>
      </c>
      <c r="AU120" s="16" t="s">
        <v>84</v>
      </c>
    </row>
    <row r="121" spans="1:65" s="13" customFormat="1" ht="22.5">
      <c r="B121" s="221"/>
      <c r="C121" s="222"/>
      <c r="D121" s="217" t="s">
        <v>145</v>
      </c>
      <c r="E121" s="223" t="s">
        <v>1</v>
      </c>
      <c r="F121" s="224" t="s">
        <v>346</v>
      </c>
      <c r="G121" s="222"/>
      <c r="H121" s="225">
        <v>5.7709999999999999</v>
      </c>
      <c r="I121" s="226"/>
      <c r="J121" s="222"/>
      <c r="K121" s="222"/>
      <c r="L121" s="227"/>
      <c r="M121" s="228"/>
      <c r="N121" s="229"/>
      <c r="O121" s="229"/>
      <c r="P121" s="229"/>
      <c r="Q121" s="229"/>
      <c r="R121" s="229"/>
      <c r="S121" s="229"/>
      <c r="T121" s="229"/>
      <c r="U121" s="230"/>
      <c r="AT121" s="231" t="s">
        <v>145</v>
      </c>
      <c r="AU121" s="231" t="s">
        <v>84</v>
      </c>
      <c r="AV121" s="13" t="s">
        <v>86</v>
      </c>
      <c r="AW121" s="13" t="s">
        <v>33</v>
      </c>
      <c r="AX121" s="13" t="s">
        <v>77</v>
      </c>
      <c r="AY121" s="231" t="s">
        <v>129</v>
      </c>
    </row>
    <row r="122" spans="1:65" s="13" customFormat="1">
      <c r="B122" s="221"/>
      <c r="C122" s="222"/>
      <c r="D122" s="217" t="s">
        <v>145</v>
      </c>
      <c r="E122" s="223" t="s">
        <v>1</v>
      </c>
      <c r="F122" s="224" t="s">
        <v>347</v>
      </c>
      <c r="G122" s="222"/>
      <c r="H122" s="225">
        <v>1.095</v>
      </c>
      <c r="I122" s="226"/>
      <c r="J122" s="222"/>
      <c r="K122" s="222"/>
      <c r="L122" s="227"/>
      <c r="M122" s="228"/>
      <c r="N122" s="229"/>
      <c r="O122" s="229"/>
      <c r="P122" s="229"/>
      <c r="Q122" s="229"/>
      <c r="R122" s="229"/>
      <c r="S122" s="229"/>
      <c r="T122" s="229"/>
      <c r="U122" s="230"/>
      <c r="AT122" s="231" t="s">
        <v>145</v>
      </c>
      <c r="AU122" s="231" t="s">
        <v>84</v>
      </c>
      <c r="AV122" s="13" t="s">
        <v>86</v>
      </c>
      <c r="AW122" s="13" t="s">
        <v>33</v>
      </c>
      <c r="AX122" s="13" t="s">
        <v>77</v>
      </c>
      <c r="AY122" s="231" t="s">
        <v>129</v>
      </c>
    </row>
    <row r="123" spans="1:65" s="13" customFormat="1">
      <c r="B123" s="221"/>
      <c r="C123" s="222"/>
      <c r="D123" s="217" t="s">
        <v>145</v>
      </c>
      <c r="E123" s="223" t="s">
        <v>1</v>
      </c>
      <c r="F123" s="224" t="s">
        <v>348</v>
      </c>
      <c r="G123" s="222"/>
      <c r="H123" s="225">
        <v>0.13800000000000001</v>
      </c>
      <c r="I123" s="226"/>
      <c r="J123" s="222"/>
      <c r="K123" s="222"/>
      <c r="L123" s="227"/>
      <c r="M123" s="228"/>
      <c r="N123" s="229"/>
      <c r="O123" s="229"/>
      <c r="P123" s="229"/>
      <c r="Q123" s="229"/>
      <c r="R123" s="229"/>
      <c r="S123" s="229"/>
      <c r="T123" s="229"/>
      <c r="U123" s="230"/>
      <c r="AT123" s="231" t="s">
        <v>145</v>
      </c>
      <c r="AU123" s="231" t="s">
        <v>84</v>
      </c>
      <c r="AV123" s="13" t="s">
        <v>86</v>
      </c>
      <c r="AW123" s="13" t="s">
        <v>33</v>
      </c>
      <c r="AX123" s="13" t="s">
        <v>77</v>
      </c>
      <c r="AY123" s="231" t="s">
        <v>129</v>
      </c>
    </row>
    <row r="124" spans="1:65" s="14" customFormat="1">
      <c r="B124" s="232"/>
      <c r="C124" s="233"/>
      <c r="D124" s="217" t="s">
        <v>145</v>
      </c>
      <c r="E124" s="234" t="s">
        <v>1</v>
      </c>
      <c r="F124" s="235" t="s">
        <v>149</v>
      </c>
      <c r="G124" s="233"/>
      <c r="H124" s="236">
        <v>7.0039999999999996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0"/>
      <c r="U124" s="241"/>
      <c r="AT124" s="242" t="s">
        <v>145</v>
      </c>
      <c r="AU124" s="242" t="s">
        <v>84</v>
      </c>
      <c r="AV124" s="14" t="s">
        <v>136</v>
      </c>
      <c r="AW124" s="14" t="s">
        <v>33</v>
      </c>
      <c r="AX124" s="14" t="s">
        <v>84</v>
      </c>
      <c r="AY124" s="242" t="s">
        <v>129</v>
      </c>
    </row>
    <row r="125" spans="1:65" s="2" customFormat="1" ht="16.350000000000001" customHeight="1">
      <c r="A125" s="33"/>
      <c r="B125" s="34"/>
      <c r="C125" s="203" t="s">
        <v>86</v>
      </c>
      <c r="D125" s="203" t="s">
        <v>132</v>
      </c>
      <c r="E125" s="204" t="s">
        <v>349</v>
      </c>
      <c r="F125" s="205" t="s">
        <v>350</v>
      </c>
      <c r="G125" s="206" t="s">
        <v>351</v>
      </c>
      <c r="H125" s="258"/>
      <c r="I125" s="208"/>
      <c r="J125" s="209">
        <f>ROUND(I125*H125,2)</f>
        <v>0</v>
      </c>
      <c r="K125" s="210"/>
      <c r="L125" s="38"/>
      <c r="M125" s="211" t="s">
        <v>1</v>
      </c>
      <c r="N125" s="212" t="s">
        <v>42</v>
      </c>
      <c r="O125" s="70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3">
        <f>S125*H125</f>
        <v>0</v>
      </c>
      <c r="U125" s="214" t="s">
        <v>1</v>
      </c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5" t="s">
        <v>136</v>
      </c>
      <c r="AT125" s="215" t="s">
        <v>132</v>
      </c>
      <c r="AU125" s="215" t="s">
        <v>84</v>
      </c>
      <c r="AY125" s="16" t="s">
        <v>129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84</v>
      </c>
      <c r="BK125" s="216">
        <f>ROUND(I125*H125,2)</f>
        <v>0</v>
      </c>
      <c r="BL125" s="16" t="s">
        <v>136</v>
      </c>
      <c r="BM125" s="215" t="s">
        <v>352</v>
      </c>
    </row>
    <row r="126" spans="1:65" s="2" customFormat="1">
      <c r="A126" s="33"/>
      <c r="B126" s="34"/>
      <c r="C126" s="35"/>
      <c r="D126" s="217" t="s">
        <v>138</v>
      </c>
      <c r="E126" s="35"/>
      <c r="F126" s="218" t="s">
        <v>353</v>
      </c>
      <c r="G126" s="35"/>
      <c r="H126" s="35"/>
      <c r="I126" s="115"/>
      <c r="J126" s="35"/>
      <c r="K126" s="35"/>
      <c r="L126" s="38"/>
      <c r="M126" s="219"/>
      <c r="N126" s="220"/>
      <c r="O126" s="70"/>
      <c r="P126" s="70"/>
      <c r="Q126" s="70"/>
      <c r="R126" s="70"/>
      <c r="S126" s="70"/>
      <c r="T126" s="70"/>
      <c r="U126" s="71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138</v>
      </c>
      <c r="AU126" s="16" t="s">
        <v>84</v>
      </c>
    </row>
    <row r="127" spans="1:65" s="2" customFormat="1" ht="19.5">
      <c r="A127" s="33"/>
      <c r="B127" s="34"/>
      <c r="C127" s="35"/>
      <c r="D127" s="217" t="s">
        <v>161</v>
      </c>
      <c r="E127" s="35"/>
      <c r="F127" s="243" t="s">
        <v>354</v>
      </c>
      <c r="G127" s="35"/>
      <c r="H127" s="35"/>
      <c r="I127" s="115"/>
      <c r="J127" s="35"/>
      <c r="K127" s="35"/>
      <c r="L127" s="38"/>
      <c r="M127" s="219"/>
      <c r="N127" s="220"/>
      <c r="O127" s="70"/>
      <c r="P127" s="70"/>
      <c r="Q127" s="70"/>
      <c r="R127" s="70"/>
      <c r="S127" s="70"/>
      <c r="T127" s="70"/>
      <c r="U127" s="71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161</v>
      </c>
      <c r="AU127" s="16" t="s">
        <v>84</v>
      </c>
    </row>
    <row r="128" spans="1:65" s="13" customFormat="1">
      <c r="B128" s="221"/>
      <c r="C128" s="222"/>
      <c r="D128" s="217" t="s">
        <v>145</v>
      </c>
      <c r="E128" s="222"/>
      <c r="F128" s="224" t="s">
        <v>355</v>
      </c>
      <c r="G128" s="222"/>
      <c r="H128" s="225">
        <v>1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29"/>
      <c r="U128" s="230"/>
      <c r="AT128" s="231" t="s">
        <v>145</v>
      </c>
      <c r="AU128" s="231" t="s">
        <v>84</v>
      </c>
      <c r="AV128" s="13" t="s">
        <v>86</v>
      </c>
      <c r="AW128" s="13" t="s">
        <v>4</v>
      </c>
      <c r="AX128" s="13" t="s">
        <v>84</v>
      </c>
      <c r="AY128" s="231" t="s">
        <v>129</v>
      </c>
    </row>
    <row r="129" spans="1:65" s="2" customFormat="1" ht="16.350000000000001" customHeight="1">
      <c r="A129" s="33"/>
      <c r="B129" s="34"/>
      <c r="C129" s="203" t="s">
        <v>150</v>
      </c>
      <c r="D129" s="203" t="s">
        <v>132</v>
      </c>
      <c r="E129" s="204" t="s">
        <v>356</v>
      </c>
      <c r="F129" s="205" t="s">
        <v>357</v>
      </c>
      <c r="G129" s="206" t="s">
        <v>158</v>
      </c>
      <c r="H129" s="207">
        <v>1277</v>
      </c>
      <c r="I129" s="208"/>
      <c r="J129" s="209">
        <f>ROUND(I129*H129,2)</f>
        <v>0</v>
      </c>
      <c r="K129" s="210"/>
      <c r="L129" s="38"/>
      <c r="M129" s="211" t="s">
        <v>1</v>
      </c>
      <c r="N129" s="212" t="s">
        <v>42</v>
      </c>
      <c r="O129" s="70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3">
        <f>S129*H129</f>
        <v>0</v>
      </c>
      <c r="U129" s="214" t="s">
        <v>1</v>
      </c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5" t="s">
        <v>136</v>
      </c>
      <c r="AT129" s="215" t="s">
        <v>132</v>
      </c>
      <c r="AU129" s="215" t="s">
        <v>84</v>
      </c>
      <c r="AY129" s="16" t="s">
        <v>129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84</v>
      </c>
      <c r="BK129" s="216">
        <f>ROUND(I129*H129,2)</f>
        <v>0</v>
      </c>
      <c r="BL129" s="16" t="s">
        <v>136</v>
      </c>
      <c r="BM129" s="215" t="s">
        <v>358</v>
      </c>
    </row>
    <row r="130" spans="1:65" s="2" customFormat="1" ht="29.25">
      <c r="A130" s="33"/>
      <c r="B130" s="34"/>
      <c r="C130" s="35"/>
      <c r="D130" s="217" t="s">
        <v>138</v>
      </c>
      <c r="E130" s="35"/>
      <c r="F130" s="218" t="s">
        <v>359</v>
      </c>
      <c r="G130" s="35"/>
      <c r="H130" s="35"/>
      <c r="I130" s="115"/>
      <c r="J130" s="35"/>
      <c r="K130" s="35"/>
      <c r="L130" s="38"/>
      <c r="M130" s="219"/>
      <c r="N130" s="220"/>
      <c r="O130" s="70"/>
      <c r="P130" s="70"/>
      <c r="Q130" s="70"/>
      <c r="R130" s="70"/>
      <c r="S130" s="70"/>
      <c r="T130" s="70"/>
      <c r="U130" s="71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138</v>
      </c>
      <c r="AU130" s="16" t="s">
        <v>84</v>
      </c>
    </row>
    <row r="131" spans="1:65" s="13" customFormat="1">
      <c r="B131" s="221"/>
      <c r="C131" s="222"/>
      <c r="D131" s="217" t="s">
        <v>145</v>
      </c>
      <c r="E131" s="223" t="s">
        <v>1</v>
      </c>
      <c r="F131" s="224" t="s">
        <v>360</v>
      </c>
      <c r="G131" s="222"/>
      <c r="H131" s="225">
        <v>1042</v>
      </c>
      <c r="I131" s="226"/>
      <c r="J131" s="222"/>
      <c r="K131" s="222"/>
      <c r="L131" s="227"/>
      <c r="M131" s="228"/>
      <c r="N131" s="229"/>
      <c r="O131" s="229"/>
      <c r="P131" s="229"/>
      <c r="Q131" s="229"/>
      <c r="R131" s="229"/>
      <c r="S131" s="229"/>
      <c r="T131" s="229"/>
      <c r="U131" s="230"/>
      <c r="AT131" s="231" t="s">
        <v>145</v>
      </c>
      <c r="AU131" s="231" t="s">
        <v>84</v>
      </c>
      <c r="AV131" s="13" t="s">
        <v>86</v>
      </c>
      <c r="AW131" s="13" t="s">
        <v>33</v>
      </c>
      <c r="AX131" s="13" t="s">
        <v>77</v>
      </c>
      <c r="AY131" s="231" t="s">
        <v>129</v>
      </c>
    </row>
    <row r="132" spans="1:65" s="13" customFormat="1">
      <c r="B132" s="221"/>
      <c r="C132" s="222"/>
      <c r="D132" s="217" t="s">
        <v>145</v>
      </c>
      <c r="E132" s="223" t="s">
        <v>1</v>
      </c>
      <c r="F132" s="224" t="s">
        <v>361</v>
      </c>
      <c r="G132" s="222"/>
      <c r="H132" s="225">
        <v>235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29"/>
      <c r="U132" s="230"/>
      <c r="AT132" s="231" t="s">
        <v>145</v>
      </c>
      <c r="AU132" s="231" t="s">
        <v>84</v>
      </c>
      <c r="AV132" s="13" t="s">
        <v>86</v>
      </c>
      <c r="AW132" s="13" t="s">
        <v>33</v>
      </c>
      <c r="AX132" s="13" t="s">
        <v>77</v>
      </c>
      <c r="AY132" s="231" t="s">
        <v>129</v>
      </c>
    </row>
    <row r="133" spans="1:65" s="14" customFormat="1">
      <c r="B133" s="232"/>
      <c r="C133" s="233"/>
      <c r="D133" s="217" t="s">
        <v>145</v>
      </c>
      <c r="E133" s="234" t="s">
        <v>1</v>
      </c>
      <c r="F133" s="235" t="s">
        <v>149</v>
      </c>
      <c r="G133" s="233"/>
      <c r="H133" s="236">
        <v>1277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0"/>
      <c r="U133" s="241"/>
      <c r="AT133" s="242" t="s">
        <v>145</v>
      </c>
      <c r="AU133" s="242" t="s">
        <v>84</v>
      </c>
      <c r="AV133" s="14" t="s">
        <v>136</v>
      </c>
      <c r="AW133" s="14" t="s">
        <v>33</v>
      </c>
      <c r="AX133" s="14" t="s">
        <v>84</v>
      </c>
      <c r="AY133" s="242" t="s">
        <v>129</v>
      </c>
    </row>
    <row r="134" spans="1:65" s="2" customFormat="1" ht="21.2" customHeight="1">
      <c r="A134" s="33"/>
      <c r="B134" s="34"/>
      <c r="C134" s="203" t="s">
        <v>136</v>
      </c>
      <c r="D134" s="203" t="s">
        <v>132</v>
      </c>
      <c r="E134" s="204" t="s">
        <v>362</v>
      </c>
      <c r="F134" s="205" t="s">
        <v>363</v>
      </c>
      <c r="G134" s="206" t="s">
        <v>364</v>
      </c>
      <c r="H134" s="207">
        <v>140</v>
      </c>
      <c r="I134" s="208"/>
      <c r="J134" s="209">
        <f>ROUND(I134*H134,2)</f>
        <v>0</v>
      </c>
      <c r="K134" s="210"/>
      <c r="L134" s="38"/>
      <c r="M134" s="211" t="s">
        <v>1</v>
      </c>
      <c r="N134" s="212" t="s">
        <v>42</v>
      </c>
      <c r="O134" s="70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3">
        <f>S134*H134</f>
        <v>0</v>
      </c>
      <c r="U134" s="214" t="s">
        <v>1</v>
      </c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5" t="s">
        <v>136</v>
      </c>
      <c r="AT134" s="215" t="s">
        <v>132</v>
      </c>
      <c r="AU134" s="215" t="s">
        <v>84</v>
      </c>
      <c r="AY134" s="16" t="s">
        <v>129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6" t="s">
        <v>84</v>
      </c>
      <c r="BK134" s="216">
        <f>ROUND(I134*H134,2)</f>
        <v>0</v>
      </c>
      <c r="BL134" s="16" t="s">
        <v>136</v>
      </c>
      <c r="BM134" s="215" t="s">
        <v>365</v>
      </c>
    </row>
    <row r="135" spans="1:65" s="2" customFormat="1">
      <c r="A135" s="33"/>
      <c r="B135" s="34"/>
      <c r="C135" s="35"/>
      <c r="D135" s="217" t="s">
        <v>138</v>
      </c>
      <c r="E135" s="35"/>
      <c r="F135" s="218" t="s">
        <v>363</v>
      </c>
      <c r="G135" s="35"/>
      <c r="H135" s="35"/>
      <c r="I135" s="115"/>
      <c r="J135" s="35"/>
      <c r="K135" s="35"/>
      <c r="L135" s="38"/>
      <c r="M135" s="219"/>
      <c r="N135" s="220"/>
      <c r="O135" s="70"/>
      <c r="P135" s="70"/>
      <c r="Q135" s="70"/>
      <c r="R135" s="70"/>
      <c r="S135" s="70"/>
      <c r="T135" s="70"/>
      <c r="U135" s="71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138</v>
      </c>
      <c r="AU135" s="16" t="s">
        <v>84</v>
      </c>
    </row>
    <row r="136" spans="1:65" s="2" customFormat="1" ht="19.5">
      <c r="A136" s="33"/>
      <c r="B136" s="34"/>
      <c r="C136" s="35"/>
      <c r="D136" s="217" t="s">
        <v>161</v>
      </c>
      <c r="E136" s="35"/>
      <c r="F136" s="243" t="s">
        <v>366</v>
      </c>
      <c r="G136" s="35"/>
      <c r="H136" s="35"/>
      <c r="I136" s="115"/>
      <c r="J136" s="35"/>
      <c r="K136" s="35"/>
      <c r="L136" s="38"/>
      <c r="M136" s="219"/>
      <c r="N136" s="220"/>
      <c r="O136" s="70"/>
      <c r="P136" s="70"/>
      <c r="Q136" s="70"/>
      <c r="R136" s="70"/>
      <c r="S136" s="70"/>
      <c r="T136" s="70"/>
      <c r="U136" s="71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161</v>
      </c>
      <c r="AU136" s="16" t="s">
        <v>84</v>
      </c>
    </row>
    <row r="137" spans="1:65" s="13" customFormat="1">
      <c r="B137" s="221"/>
      <c r="C137" s="222"/>
      <c r="D137" s="217" t="s">
        <v>145</v>
      </c>
      <c r="E137" s="223" t="s">
        <v>1</v>
      </c>
      <c r="F137" s="224" t="s">
        <v>367</v>
      </c>
      <c r="G137" s="222"/>
      <c r="H137" s="225">
        <v>140</v>
      </c>
      <c r="I137" s="226"/>
      <c r="J137" s="222"/>
      <c r="K137" s="222"/>
      <c r="L137" s="227"/>
      <c r="M137" s="255"/>
      <c r="N137" s="256"/>
      <c r="O137" s="256"/>
      <c r="P137" s="256"/>
      <c r="Q137" s="256"/>
      <c r="R137" s="256"/>
      <c r="S137" s="256"/>
      <c r="T137" s="256"/>
      <c r="U137" s="257"/>
      <c r="AT137" s="231" t="s">
        <v>145</v>
      </c>
      <c r="AU137" s="231" t="s">
        <v>84</v>
      </c>
      <c r="AV137" s="13" t="s">
        <v>86</v>
      </c>
      <c r="AW137" s="13" t="s">
        <v>33</v>
      </c>
      <c r="AX137" s="13" t="s">
        <v>84</v>
      </c>
      <c r="AY137" s="231" t="s">
        <v>129</v>
      </c>
    </row>
    <row r="138" spans="1:65" s="2" customFormat="1" ht="6.95" customHeight="1">
      <c r="A138" s="33"/>
      <c r="B138" s="53"/>
      <c r="C138" s="54"/>
      <c r="D138" s="54"/>
      <c r="E138" s="54"/>
      <c r="F138" s="54"/>
      <c r="G138" s="54"/>
      <c r="H138" s="54"/>
      <c r="I138" s="152"/>
      <c r="J138" s="54"/>
      <c r="K138" s="54"/>
      <c r="L138" s="38"/>
      <c r="M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</sheetData>
  <sheetProtection algorithmName="SHA-512" hashValue="JaNkTULIiDdF11kGo43eQksH9MTcy56UdHn1zntnB9mJdcBd18c0juoH5vlm+6xca/ur0wg7xgRNXMM31qxuHQ==" saltValue="mCe7yx3rdwlnDag7u+sh5XEJoZuzwVkff402SAXuagqflAeOfocm6BqarX1r2XByUaXWc1l7PhGlww0F2neP9A==" spinCount="100000" sheet="1" objects="1" scenarios="1" formatColumns="0" formatRows="0" autoFilter="0"/>
  <autoFilter ref="C116:K137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showGridLines="0" workbookViewId="0"/>
  </sheetViews>
  <sheetFormatPr defaultRowHeight="11.25"/>
  <cols>
    <col min="1" max="1" width="7.1640625" style="1" customWidth="1"/>
    <col min="2" max="2" width="1.5" style="1" customWidth="1"/>
    <col min="3" max="3" width="21.5" style="1" customWidth="1"/>
    <col min="4" max="4" width="112.1640625" style="1" customWidth="1"/>
    <col min="5" max="5" width="11.5" style="1" customWidth="1"/>
    <col min="6" max="6" width="17.1640625" style="1" customWidth="1"/>
    <col min="7" max="7" width="1.5" style="1" customWidth="1"/>
    <col min="8" max="8" width="7.1640625" style="1" customWidth="1"/>
  </cols>
  <sheetData>
    <row r="1" spans="1:8" s="1" customFormat="1" ht="11.25" customHeight="1"/>
    <row r="2" spans="1:8" s="1" customFormat="1" ht="37.15" customHeight="1"/>
    <row r="3" spans="1:8" s="1" customFormat="1" ht="6.95" customHeight="1">
      <c r="B3" s="109"/>
      <c r="C3" s="110"/>
      <c r="D3" s="110"/>
      <c r="E3" s="110"/>
      <c r="F3" s="110"/>
      <c r="G3" s="110"/>
      <c r="H3" s="19"/>
    </row>
    <row r="4" spans="1:8" s="1" customFormat="1" ht="24.95" customHeight="1">
      <c r="B4" s="19"/>
      <c r="C4" s="112" t="s">
        <v>368</v>
      </c>
      <c r="H4" s="19"/>
    </row>
    <row r="5" spans="1:8" s="1" customFormat="1" ht="12.2" customHeight="1">
      <c r="B5" s="19"/>
      <c r="C5" s="259" t="s">
        <v>13</v>
      </c>
      <c r="D5" s="323" t="s">
        <v>14</v>
      </c>
      <c r="E5" s="273"/>
      <c r="F5" s="273"/>
      <c r="H5" s="19"/>
    </row>
    <row r="6" spans="1:8" s="1" customFormat="1" ht="37.15" customHeight="1">
      <c r="B6" s="19"/>
      <c r="C6" s="260" t="s">
        <v>16</v>
      </c>
      <c r="D6" s="324" t="s">
        <v>17</v>
      </c>
      <c r="E6" s="273"/>
      <c r="F6" s="273"/>
      <c r="H6" s="19"/>
    </row>
    <row r="7" spans="1:8" s="1" customFormat="1" ht="16.350000000000001" customHeight="1">
      <c r="B7" s="19"/>
      <c r="C7" s="114" t="s">
        <v>22</v>
      </c>
      <c r="D7" s="118">
        <f>'Rekapitulace stavby'!AN8</f>
        <v>0</v>
      </c>
      <c r="H7" s="19"/>
    </row>
    <row r="8" spans="1:8" s="2" customFormat="1" ht="10.9" customHeight="1">
      <c r="A8" s="33"/>
      <c r="B8" s="38"/>
      <c r="C8" s="33"/>
      <c r="D8" s="33"/>
      <c r="E8" s="33"/>
      <c r="F8" s="33"/>
      <c r="G8" s="33"/>
      <c r="H8" s="38"/>
    </row>
    <row r="9" spans="1:8" s="11" customFormat="1" ht="29.25" customHeight="1">
      <c r="A9" s="175"/>
      <c r="B9" s="261"/>
      <c r="C9" s="262" t="s">
        <v>58</v>
      </c>
      <c r="D9" s="263" t="s">
        <v>59</v>
      </c>
      <c r="E9" s="263" t="s">
        <v>115</v>
      </c>
      <c r="F9" s="264" t="s">
        <v>369</v>
      </c>
      <c r="G9" s="175"/>
      <c r="H9" s="261"/>
    </row>
    <row r="10" spans="1:8" s="2" customFormat="1" ht="26.45" customHeight="1">
      <c r="A10" s="33"/>
      <c r="B10" s="38"/>
      <c r="C10" s="265" t="s">
        <v>370</v>
      </c>
      <c r="D10" s="265" t="s">
        <v>21</v>
      </c>
      <c r="E10" s="33"/>
      <c r="F10" s="33"/>
      <c r="G10" s="33"/>
      <c r="H10" s="38"/>
    </row>
    <row r="11" spans="1:8" s="2" customFormat="1" ht="16.899999999999999" customHeight="1">
      <c r="A11" s="33"/>
      <c r="B11" s="38"/>
      <c r="C11" s="266" t="s">
        <v>101</v>
      </c>
      <c r="D11" s="267" t="s">
        <v>1</v>
      </c>
      <c r="E11" s="268" t="s">
        <v>1</v>
      </c>
      <c r="F11" s="269">
        <v>470</v>
      </c>
      <c r="G11" s="33"/>
      <c r="H11" s="38"/>
    </row>
    <row r="12" spans="1:8" s="2" customFormat="1" ht="16.899999999999999" customHeight="1">
      <c r="A12" s="33"/>
      <c r="B12" s="38"/>
      <c r="C12" s="270" t="s">
        <v>101</v>
      </c>
      <c r="D12" s="270" t="s">
        <v>247</v>
      </c>
      <c r="E12" s="16" t="s">
        <v>1</v>
      </c>
      <c r="F12" s="271">
        <v>470</v>
      </c>
      <c r="G12" s="33"/>
      <c r="H12" s="38"/>
    </row>
    <row r="13" spans="1:8" s="2" customFormat="1" ht="16.899999999999999" customHeight="1">
      <c r="A13" s="33"/>
      <c r="B13" s="38"/>
      <c r="C13" s="266" t="s">
        <v>95</v>
      </c>
      <c r="D13" s="267" t="s">
        <v>1</v>
      </c>
      <c r="E13" s="268" t="s">
        <v>1</v>
      </c>
      <c r="F13" s="269">
        <v>113.05</v>
      </c>
      <c r="G13" s="33"/>
      <c r="H13" s="38"/>
    </row>
    <row r="14" spans="1:8" s="2" customFormat="1" ht="16.899999999999999" customHeight="1">
      <c r="A14" s="33"/>
      <c r="B14" s="38"/>
      <c r="C14" s="270" t="s">
        <v>95</v>
      </c>
      <c r="D14" s="270" t="s">
        <v>371</v>
      </c>
      <c r="E14" s="16" t="s">
        <v>1</v>
      </c>
      <c r="F14" s="271">
        <v>113.05</v>
      </c>
      <c r="G14" s="33"/>
      <c r="H14" s="38"/>
    </row>
    <row r="15" spans="1:8" s="2" customFormat="1" ht="16.899999999999999" customHeight="1">
      <c r="A15" s="33"/>
      <c r="B15" s="38"/>
      <c r="C15" s="266" t="s">
        <v>258</v>
      </c>
      <c r="D15" s="267" t="s">
        <v>1</v>
      </c>
      <c r="E15" s="268" t="s">
        <v>1</v>
      </c>
      <c r="F15" s="269">
        <v>2084</v>
      </c>
      <c r="G15" s="33"/>
      <c r="H15" s="38"/>
    </row>
    <row r="16" spans="1:8" s="2" customFormat="1" ht="16.899999999999999" customHeight="1">
      <c r="A16" s="33"/>
      <c r="B16" s="38"/>
      <c r="C16" s="270" t="s">
        <v>258</v>
      </c>
      <c r="D16" s="270" t="s">
        <v>99</v>
      </c>
      <c r="E16" s="16" t="s">
        <v>1</v>
      </c>
      <c r="F16" s="271">
        <v>2084</v>
      </c>
      <c r="G16" s="33"/>
      <c r="H16" s="38"/>
    </row>
    <row r="17" spans="1:8" s="2" customFormat="1" ht="16.899999999999999" customHeight="1">
      <c r="A17" s="33"/>
      <c r="B17" s="38"/>
      <c r="C17" s="266" t="s">
        <v>90</v>
      </c>
      <c r="D17" s="267" t="s">
        <v>1</v>
      </c>
      <c r="E17" s="268" t="s">
        <v>1</v>
      </c>
      <c r="F17" s="269">
        <v>690</v>
      </c>
      <c r="G17" s="33"/>
      <c r="H17" s="38"/>
    </row>
    <row r="18" spans="1:8" s="2" customFormat="1" ht="16.899999999999999" customHeight="1">
      <c r="A18" s="33"/>
      <c r="B18" s="38"/>
      <c r="C18" s="270" t="s">
        <v>90</v>
      </c>
      <c r="D18" s="270" t="s">
        <v>155</v>
      </c>
      <c r="E18" s="16" t="s">
        <v>1</v>
      </c>
      <c r="F18" s="271">
        <v>690</v>
      </c>
      <c r="G18" s="33"/>
      <c r="H18" s="38"/>
    </row>
    <row r="19" spans="1:8" s="2" customFormat="1" ht="16.899999999999999" customHeight="1">
      <c r="A19" s="33"/>
      <c r="B19" s="38"/>
      <c r="C19" s="272" t="s">
        <v>372</v>
      </c>
      <c r="D19" s="33"/>
      <c r="E19" s="33"/>
      <c r="F19" s="33"/>
      <c r="G19" s="33"/>
      <c r="H19" s="38"/>
    </row>
    <row r="20" spans="1:8" s="2" customFormat="1" ht="16.899999999999999" customHeight="1">
      <c r="A20" s="33"/>
      <c r="B20" s="38"/>
      <c r="C20" s="270" t="s">
        <v>151</v>
      </c>
      <c r="D20" s="270" t="s">
        <v>152</v>
      </c>
      <c r="E20" s="16" t="s">
        <v>142</v>
      </c>
      <c r="F20" s="271">
        <v>690</v>
      </c>
      <c r="G20" s="33"/>
      <c r="H20" s="38"/>
    </row>
    <row r="21" spans="1:8" s="2" customFormat="1" ht="16.899999999999999" customHeight="1">
      <c r="A21" s="33"/>
      <c r="B21" s="38"/>
      <c r="C21" s="270" t="s">
        <v>280</v>
      </c>
      <c r="D21" s="270" t="s">
        <v>281</v>
      </c>
      <c r="E21" s="16" t="s">
        <v>282</v>
      </c>
      <c r="F21" s="271">
        <v>1242</v>
      </c>
      <c r="G21" s="33"/>
      <c r="H21" s="38"/>
    </row>
    <row r="22" spans="1:8" s="2" customFormat="1" ht="16.899999999999999" customHeight="1">
      <c r="A22" s="33"/>
      <c r="B22" s="38"/>
      <c r="C22" s="266" t="s">
        <v>97</v>
      </c>
      <c r="D22" s="267" t="s">
        <v>1</v>
      </c>
      <c r="E22" s="268" t="s">
        <v>1</v>
      </c>
      <c r="F22" s="269">
        <v>50</v>
      </c>
      <c r="G22" s="33"/>
      <c r="H22" s="38"/>
    </row>
    <row r="23" spans="1:8" s="2" customFormat="1" ht="16.899999999999999" customHeight="1">
      <c r="A23" s="33"/>
      <c r="B23" s="38"/>
      <c r="C23" s="270" t="s">
        <v>97</v>
      </c>
      <c r="D23" s="270" t="s">
        <v>98</v>
      </c>
      <c r="E23" s="16" t="s">
        <v>1</v>
      </c>
      <c r="F23" s="271">
        <v>50</v>
      </c>
      <c r="G23" s="33"/>
      <c r="H23" s="38"/>
    </row>
    <row r="24" spans="1:8" s="2" customFormat="1" ht="16.899999999999999" customHeight="1">
      <c r="A24" s="33"/>
      <c r="B24" s="38"/>
      <c r="C24" s="272" t="s">
        <v>372</v>
      </c>
      <c r="D24" s="33"/>
      <c r="E24" s="33"/>
      <c r="F24" s="33"/>
      <c r="G24" s="33"/>
      <c r="H24" s="38"/>
    </row>
    <row r="25" spans="1:8" s="2" customFormat="1" ht="16.899999999999999" customHeight="1">
      <c r="A25" s="33"/>
      <c r="B25" s="38"/>
      <c r="C25" s="270" t="s">
        <v>286</v>
      </c>
      <c r="D25" s="270" t="s">
        <v>287</v>
      </c>
      <c r="E25" s="16" t="s">
        <v>171</v>
      </c>
      <c r="F25" s="271">
        <v>50</v>
      </c>
      <c r="G25" s="33"/>
      <c r="H25" s="38"/>
    </row>
    <row r="26" spans="1:8" s="2" customFormat="1" ht="16.899999999999999" customHeight="1">
      <c r="A26" s="33"/>
      <c r="B26" s="38"/>
      <c r="C26" s="270" t="s">
        <v>222</v>
      </c>
      <c r="D26" s="270" t="s">
        <v>223</v>
      </c>
      <c r="E26" s="16" t="s">
        <v>224</v>
      </c>
      <c r="F26" s="271">
        <v>50</v>
      </c>
      <c r="G26" s="33"/>
      <c r="H26" s="38"/>
    </row>
    <row r="27" spans="1:8" s="2" customFormat="1" ht="16.899999999999999" customHeight="1">
      <c r="A27" s="33"/>
      <c r="B27" s="38"/>
      <c r="C27" s="270" t="s">
        <v>291</v>
      </c>
      <c r="D27" s="270" t="s">
        <v>292</v>
      </c>
      <c r="E27" s="16" t="s">
        <v>158</v>
      </c>
      <c r="F27" s="271">
        <v>834</v>
      </c>
      <c r="G27" s="33"/>
      <c r="H27" s="38"/>
    </row>
    <row r="28" spans="1:8" s="2" customFormat="1" ht="16.899999999999999" customHeight="1">
      <c r="A28" s="33"/>
      <c r="B28" s="38"/>
      <c r="C28" s="266" t="s">
        <v>92</v>
      </c>
      <c r="D28" s="267" t="s">
        <v>1</v>
      </c>
      <c r="E28" s="268" t="s">
        <v>1</v>
      </c>
      <c r="F28" s="269">
        <v>834</v>
      </c>
      <c r="G28" s="33"/>
      <c r="H28" s="38"/>
    </row>
    <row r="29" spans="1:8" s="2" customFormat="1" ht="16.899999999999999" customHeight="1">
      <c r="A29" s="33"/>
      <c r="B29" s="38"/>
      <c r="C29" s="270" t="s">
        <v>92</v>
      </c>
      <c r="D29" s="270" t="s">
        <v>295</v>
      </c>
      <c r="E29" s="16" t="s">
        <v>1</v>
      </c>
      <c r="F29" s="271">
        <v>834</v>
      </c>
      <c r="G29" s="33"/>
      <c r="H29" s="38"/>
    </row>
    <row r="30" spans="1:8" s="2" customFormat="1" ht="16.899999999999999" customHeight="1">
      <c r="A30" s="33"/>
      <c r="B30" s="38"/>
      <c r="C30" s="272" t="s">
        <v>372</v>
      </c>
      <c r="D30" s="33"/>
      <c r="E30" s="33"/>
      <c r="F30" s="33"/>
      <c r="G30" s="33"/>
      <c r="H30" s="38"/>
    </row>
    <row r="31" spans="1:8" s="2" customFormat="1" ht="16.899999999999999" customHeight="1">
      <c r="A31" s="33"/>
      <c r="B31" s="38"/>
      <c r="C31" s="270" t="s">
        <v>291</v>
      </c>
      <c r="D31" s="270" t="s">
        <v>292</v>
      </c>
      <c r="E31" s="16" t="s">
        <v>158</v>
      </c>
      <c r="F31" s="271">
        <v>834</v>
      </c>
      <c r="G31" s="33"/>
      <c r="H31" s="38"/>
    </row>
    <row r="32" spans="1:8" s="2" customFormat="1" ht="16.899999999999999" customHeight="1">
      <c r="A32" s="33"/>
      <c r="B32" s="38"/>
      <c r="C32" s="270" t="s">
        <v>211</v>
      </c>
      <c r="D32" s="270" t="s">
        <v>212</v>
      </c>
      <c r="E32" s="16" t="s">
        <v>158</v>
      </c>
      <c r="F32" s="271">
        <v>417</v>
      </c>
      <c r="G32" s="33"/>
      <c r="H32" s="38"/>
    </row>
    <row r="33" spans="1:8" s="2" customFormat="1" ht="16.899999999999999" customHeight="1">
      <c r="A33" s="33"/>
      <c r="B33" s="38"/>
      <c r="C33" s="270" t="s">
        <v>217</v>
      </c>
      <c r="D33" s="270" t="s">
        <v>218</v>
      </c>
      <c r="E33" s="16" t="s">
        <v>158</v>
      </c>
      <c r="F33" s="271">
        <v>417</v>
      </c>
      <c r="G33" s="33"/>
      <c r="H33" s="38"/>
    </row>
    <row r="34" spans="1:8" s="2" customFormat="1" ht="16.899999999999999" customHeight="1">
      <c r="A34" s="33"/>
      <c r="B34" s="38"/>
      <c r="C34" s="266" t="s">
        <v>148</v>
      </c>
      <c r="D34" s="267" t="s">
        <v>1</v>
      </c>
      <c r="E34" s="268" t="s">
        <v>1</v>
      </c>
      <c r="F34" s="269">
        <v>69.004999999999995</v>
      </c>
      <c r="G34" s="33"/>
      <c r="H34" s="38"/>
    </row>
    <row r="35" spans="1:8" s="2" customFormat="1" ht="16.899999999999999" customHeight="1">
      <c r="A35" s="33"/>
      <c r="B35" s="38"/>
      <c r="C35" s="270" t="s">
        <v>1</v>
      </c>
      <c r="D35" s="270" t="s">
        <v>146</v>
      </c>
      <c r="E35" s="16" t="s">
        <v>1</v>
      </c>
      <c r="F35" s="271">
        <v>56.524999999999999</v>
      </c>
      <c r="G35" s="33"/>
      <c r="H35" s="38"/>
    </row>
    <row r="36" spans="1:8" s="2" customFormat="1" ht="16.899999999999999" customHeight="1">
      <c r="A36" s="33"/>
      <c r="B36" s="38"/>
      <c r="C36" s="270" t="s">
        <v>1</v>
      </c>
      <c r="D36" s="270" t="s">
        <v>147</v>
      </c>
      <c r="E36" s="16" t="s">
        <v>1</v>
      </c>
      <c r="F36" s="271">
        <v>12.48</v>
      </c>
      <c r="G36" s="33"/>
      <c r="H36" s="38"/>
    </row>
    <row r="37" spans="1:8" s="2" customFormat="1" ht="16.899999999999999" customHeight="1">
      <c r="A37" s="33"/>
      <c r="B37" s="38"/>
      <c r="C37" s="270" t="s">
        <v>148</v>
      </c>
      <c r="D37" s="270" t="s">
        <v>149</v>
      </c>
      <c r="E37" s="16" t="s">
        <v>1</v>
      </c>
      <c r="F37" s="271">
        <v>69.004999999999995</v>
      </c>
      <c r="G37" s="33"/>
      <c r="H37" s="38"/>
    </row>
    <row r="38" spans="1:8" s="2" customFormat="1" ht="16.899999999999999" customHeight="1">
      <c r="A38" s="33"/>
      <c r="B38" s="38"/>
      <c r="C38" s="266" t="s">
        <v>99</v>
      </c>
      <c r="D38" s="267" t="s">
        <v>1</v>
      </c>
      <c r="E38" s="268" t="s">
        <v>1</v>
      </c>
      <c r="F38" s="269">
        <v>2084</v>
      </c>
      <c r="G38" s="33"/>
      <c r="H38" s="38"/>
    </row>
    <row r="39" spans="1:8" s="2" customFormat="1" ht="16.899999999999999" customHeight="1">
      <c r="A39" s="33"/>
      <c r="B39" s="38"/>
      <c r="C39" s="270" t="s">
        <v>99</v>
      </c>
      <c r="D39" s="270" t="s">
        <v>163</v>
      </c>
      <c r="E39" s="16" t="s">
        <v>1</v>
      </c>
      <c r="F39" s="271">
        <v>2084</v>
      </c>
      <c r="G39" s="33"/>
      <c r="H39" s="38"/>
    </row>
    <row r="40" spans="1:8" s="2" customFormat="1" ht="16.899999999999999" customHeight="1">
      <c r="A40" s="33"/>
      <c r="B40" s="38"/>
      <c r="C40" s="272" t="s">
        <v>372</v>
      </c>
      <c r="D40" s="33"/>
      <c r="E40" s="33"/>
      <c r="F40" s="33"/>
      <c r="G40" s="33"/>
      <c r="H40" s="38"/>
    </row>
    <row r="41" spans="1:8" s="2" customFormat="1" ht="16.899999999999999" customHeight="1">
      <c r="A41" s="33"/>
      <c r="B41" s="38"/>
      <c r="C41" s="270" t="s">
        <v>156</v>
      </c>
      <c r="D41" s="270" t="s">
        <v>157</v>
      </c>
      <c r="E41" s="16" t="s">
        <v>158</v>
      </c>
      <c r="F41" s="271">
        <v>2084</v>
      </c>
      <c r="G41" s="33"/>
      <c r="H41" s="38"/>
    </row>
    <row r="42" spans="1:8" s="2" customFormat="1" ht="16.899999999999999" customHeight="1">
      <c r="A42" s="33"/>
      <c r="B42" s="38"/>
      <c r="C42" s="270" t="s">
        <v>164</v>
      </c>
      <c r="D42" s="270" t="s">
        <v>165</v>
      </c>
      <c r="E42" s="16" t="s">
        <v>158</v>
      </c>
      <c r="F42" s="271">
        <v>2084</v>
      </c>
      <c r="G42" s="33"/>
      <c r="H42" s="38"/>
    </row>
    <row r="43" spans="1:8" s="2" customFormat="1" ht="22.5">
      <c r="A43" s="33"/>
      <c r="B43" s="38"/>
      <c r="C43" s="270" t="s">
        <v>254</v>
      </c>
      <c r="D43" s="270" t="s">
        <v>255</v>
      </c>
      <c r="E43" s="16" t="s">
        <v>158</v>
      </c>
      <c r="F43" s="271">
        <v>2084</v>
      </c>
      <c r="G43" s="33"/>
      <c r="H43" s="38"/>
    </row>
    <row r="44" spans="1:8" s="2" customFormat="1" ht="16.899999999999999" customHeight="1">
      <c r="A44" s="33"/>
      <c r="B44" s="38"/>
      <c r="C44" s="270" t="s">
        <v>291</v>
      </c>
      <c r="D44" s="270" t="s">
        <v>292</v>
      </c>
      <c r="E44" s="16" t="s">
        <v>158</v>
      </c>
      <c r="F44" s="271">
        <v>834</v>
      </c>
      <c r="G44" s="33"/>
      <c r="H44" s="38"/>
    </row>
    <row r="45" spans="1:8" s="2" customFormat="1" ht="7.5" customHeight="1">
      <c r="A45" s="33"/>
      <c r="B45" s="150"/>
      <c r="C45" s="151"/>
      <c r="D45" s="151"/>
      <c r="E45" s="151"/>
      <c r="F45" s="151"/>
      <c r="G45" s="151"/>
      <c r="H45" s="38"/>
    </row>
    <row r="46" spans="1:8" s="2" customFormat="1">
      <c r="A46" s="33"/>
      <c r="B46" s="33"/>
      <c r="C46" s="33"/>
      <c r="D46" s="33"/>
      <c r="E46" s="33"/>
      <c r="F46" s="33"/>
      <c r="G46" s="33"/>
      <c r="H46" s="33"/>
    </row>
  </sheetData>
  <sheetProtection algorithmName="SHA-512" hashValue="KQn8X3IqHI+Abz2b+hp6LgDAVihzCshOXF2Ynh+S+3ms5fGoiLGXoGm5K1Y2925OLT/RX6coP4L/+gxw8RN0xQ==" saltValue="JtYNONeoTuebhjut28NdsqRDPXQJ9pORiB7ycVjTFJP0AuzvDJoo2ucXPxyu1WX6YaFPY7Efg6nZqsZh8gqCk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SO01 - Valašské Meziříčí ...</vt:lpstr>
      <vt:lpstr>VON - Vedlejší a ostatní ...</vt:lpstr>
      <vt:lpstr>Seznam figur</vt:lpstr>
      <vt:lpstr>'Rekapitulace stavby'!Názvy_tisku</vt:lpstr>
      <vt:lpstr>'Seznam figur'!Názvy_tisku</vt:lpstr>
      <vt:lpstr>'SO01 - Valašské Meziříčí ...'!Názvy_tisku</vt:lpstr>
      <vt:lpstr>'VON - Vedlejší a ostatní ...'!Názvy_tisku</vt:lpstr>
      <vt:lpstr>'Rekapitulace stavby'!Oblast_tisku</vt:lpstr>
      <vt:lpstr>'Seznam figur'!Oblast_tisku</vt:lpstr>
      <vt:lpstr>'SO01 - Valašské Meziříčí 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Vendel Jiří, Ing.</dc:creator>
  <cp:lastModifiedBy>Duda Vlastimil, Ing.</cp:lastModifiedBy>
  <dcterms:created xsi:type="dcterms:W3CDTF">2020-07-28T05:57:06Z</dcterms:created>
  <dcterms:modified xsi:type="dcterms:W3CDTF">2020-08-18T09:35:00Z</dcterms:modified>
</cp:coreProperties>
</file>